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jli74\Desktop\0112 NC schedule\Jun\"/>
    </mc:Choice>
  </mc:AlternateContent>
  <bookViews>
    <workbookView xWindow="0" yWindow="0" windowWidth="20385" windowHeight="7950" tabRatio="627" activeTab="4"/>
  </bookViews>
  <sheets>
    <sheet name="AU" sheetId="2" r:id="rId1"/>
    <sheet name="IA" sheetId="3" r:id="rId2"/>
    <sheet name="LT" sheetId="6" r:id="rId3"/>
    <sheet name="TPEC" sheetId="10" r:id="rId4"/>
    <sheet name="TPWC" sheetId="7" r:id="rId5"/>
    <sheet name="MED1" sheetId="8" state="hidden" r:id="rId6"/>
    <sheet name="MED" sheetId="11" r:id="rId7"/>
    <sheet name="EU1" sheetId="5" state="hidden" r:id="rId8"/>
    <sheet name="EU" sheetId="12" r:id="rId9"/>
    <sheet name="Cut offs" sheetId="9" r:id="rId10"/>
    <sheet name="ships name" sheetId="1" r:id="rId11"/>
  </sheets>
  <calcPr calcId="152511"/>
</workbook>
</file>

<file path=xl/calcChain.xml><?xml version="1.0" encoding="utf-8"?>
<calcChain xmlns="http://schemas.openxmlformats.org/spreadsheetml/2006/main">
  <c r="F34" i="11" l="1"/>
  <c r="F32" i="11"/>
  <c r="F30" i="11"/>
  <c r="F80" i="10" l="1"/>
  <c r="F81" i="10"/>
  <c r="F77" i="10"/>
  <c r="F135" i="3" l="1"/>
  <c r="C97" i="3"/>
  <c r="C96" i="3"/>
  <c r="C95" i="3"/>
  <c r="C94" i="3"/>
  <c r="C93" i="3"/>
  <c r="F58" i="3"/>
  <c r="C10" i="3"/>
  <c r="C43" i="11" l="1"/>
  <c r="F40" i="11" l="1"/>
  <c r="C41" i="7" l="1"/>
  <c r="D41" i="7" s="1"/>
  <c r="C42" i="7"/>
  <c r="D42" i="7" s="1"/>
  <c r="C43" i="7"/>
  <c r="D43" i="7" s="1"/>
  <c r="C44" i="7"/>
  <c r="M40" i="7"/>
  <c r="K40" i="7"/>
  <c r="C40" i="7"/>
  <c r="D40" i="7" s="1"/>
  <c r="F44" i="7"/>
  <c r="E44" i="7" s="1"/>
  <c r="F43" i="7"/>
  <c r="E43" i="7" s="1"/>
  <c r="F42" i="7"/>
  <c r="E42" i="7" s="1"/>
  <c r="J41" i="7"/>
  <c r="J42" i="7" s="1"/>
  <c r="J43" i="7" s="1"/>
  <c r="M43" i="7" s="1"/>
  <c r="F41" i="7"/>
  <c r="E41" i="7" s="1"/>
  <c r="A41" i="7"/>
  <c r="A42" i="7" s="1"/>
  <c r="A43" i="7" s="1"/>
  <c r="A44" i="7" s="1"/>
  <c r="I40" i="7"/>
  <c r="F40" i="7"/>
  <c r="E40" i="7" s="1"/>
  <c r="F126" i="3"/>
  <c r="F128" i="3"/>
  <c r="F127" i="3"/>
  <c r="H52" i="12"/>
  <c r="H53" i="12" s="1"/>
  <c r="L52" i="12"/>
  <c r="M52" i="12"/>
  <c r="N52" i="12"/>
  <c r="M40" i="12"/>
  <c r="L40" i="12"/>
  <c r="P40" i="12"/>
  <c r="O40" i="12"/>
  <c r="N40" i="12"/>
  <c r="F43" i="11"/>
  <c r="F41" i="11"/>
  <c r="N30" i="11"/>
  <c r="F13" i="11"/>
  <c r="M70" i="7"/>
  <c r="K70" i="7"/>
  <c r="F47" i="6"/>
  <c r="F46" i="6"/>
  <c r="F45" i="6"/>
  <c r="F43" i="6"/>
  <c r="I41" i="7" l="1"/>
  <c r="H41" i="7" s="1"/>
  <c r="H40" i="7"/>
  <c r="M42" i="7"/>
  <c r="M41" i="7"/>
  <c r="K41" i="7"/>
  <c r="J44" i="7"/>
  <c r="K43" i="7"/>
  <c r="I42" i="7"/>
  <c r="H42" i="7" s="1"/>
  <c r="K42" i="7"/>
  <c r="K44" i="7" l="1"/>
  <c r="M44" i="7"/>
  <c r="I43" i="7"/>
  <c r="H43" i="7" s="1"/>
  <c r="K37" i="3"/>
  <c r="N37" i="3"/>
  <c r="M37" i="3"/>
  <c r="L37" i="3"/>
  <c r="I44" i="7" l="1"/>
  <c r="H44" i="7" s="1"/>
  <c r="N62" i="12"/>
  <c r="L62" i="12"/>
  <c r="C66" i="12"/>
  <c r="D66" i="12"/>
  <c r="E66" i="12"/>
  <c r="F66" i="12"/>
  <c r="I62" i="12"/>
  <c r="H62" i="12" s="1"/>
  <c r="F10" i="11"/>
  <c r="C31" i="7"/>
  <c r="C32" i="7"/>
  <c r="C33" i="7"/>
  <c r="C34" i="7"/>
  <c r="C202" i="3"/>
  <c r="C201" i="3"/>
  <c r="C200" i="3"/>
  <c r="M181" i="3" l="1"/>
  <c r="L181" i="3"/>
  <c r="K181" i="3"/>
  <c r="F143" i="3"/>
  <c r="E143" i="3" s="1"/>
  <c r="E135" i="3"/>
  <c r="F136" i="3"/>
  <c r="F134" i="3"/>
  <c r="E134" i="3" s="1"/>
  <c r="E128" i="3"/>
  <c r="F124" i="3"/>
  <c r="F106" i="3"/>
  <c r="F105" i="3"/>
  <c r="F45" i="2" l="1"/>
  <c r="F41" i="2"/>
  <c r="F43" i="2"/>
  <c r="F42" i="2"/>
  <c r="A41" i="2"/>
  <c r="L190" i="3" l="1"/>
  <c r="K190" i="3"/>
  <c r="F194" i="3" l="1"/>
  <c r="E194" i="3" s="1"/>
  <c r="C194" i="3"/>
  <c r="D194" i="3" s="1"/>
  <c r="F193" i="3"/>
  <c r="E193" i="3" s="1"/>
  <c r="C193" i="3"/>
  <c r="D193" i="3" s="1"/>
  <c r="F192" i="3"/>
  <c r="E192" i="3" s="1"/>
  <c r="C192" i="3"/>
  <c r="D192" i="3" s="1"/>
  <c r="J191" i="3"/>
  <c r="F191" i="3"/>
  <c r="E191" i="3" s="1"/>
  <c r="C191" i="3"/>
  <c r="D191" i="3" s="1"/>
  <c r="A191" i="3"/>
  <c r="A192" i="3" s="1"/>
  <c r="A193" i="3" s="1"/>
  <c r="A194" i="3" s="1"/>
  <c r="I190" i="3"/>
  <c r="H190" i="3" s="1"/>
  <c r="F190" i="3"/>
  <c r="E190" i="3" s="1"/>
  <c r="C190" i="3"/>
  <c r="D190" i="3" s="1"/>
  <c r="J192" i="3" l="1"/>
  <c r="J193" i="3" s="1"/>
  <c r="L191" i="3"/>
  <c r="K191" i="3"/>
  <c r="I192" i="3"/>
  <c r="H192" i="3" s="1"/>
  <c r="I191" i="3"/>
  <c r="H191" i="3" s="1"/>
  <c r="L199" i="3"/>
  <c r="K199" i="3"/>
  <c r="E200" i="3"/>
  <c r="E199" i="3"/>
  <c r="F200" i="3"/>
  <c r="F201" i="3"/>
  <c r="E201" i="3" s="1"/>
  <c r="F202" i="3"/>
  <c r="E202" i="3" s="1"/>
  <c r="F203" i="3"/>
  <c r="E203" i="3" s="1"/>
  <c r="F199" i="3"/>
  <c r="I199" i="3"/>
  <c r="L193" i="3" l="1"/>
  <c r="K193" i="3"/>
  <c r="L192" i="3"/>
  <c r="K192" i="3"/>
  <c r="J194" i="3"/>
  <c r="I193" i="3"/>
  <c r="H193" i="3" s="1"/>
  <c r="C203" i="3"/>
  <c r="D203" i="3" s="1"/>
  <c r="D202" i="3"/>
  <c r="D201" i="3"/>
  <c r="J200" i="3"/>
  <c r="D200" i="3"/>
  <c r="A200" i="3"/>
  <c r="A201" i="3" s="1"/>
  <c r="A202" i="3" s="1"/>
  <c r="A203" i="3" s="1"/>
  <c r="H199" i="3"/>
  <c r="D199" i="3"/>
  <c r="J201" i="3" l="1"/>
  <c r="K200" i="3"/>
  <c r="I200" i="3"/>
  <c r="H200" i="3" s="1"/>
  <c r="L200" i="3"/>
  <c r="K194" i="3"/>
  <c r="L194" i="3"/>
  <c r="I194" i="3"/>
  <c r="H194" i="3" s="1"/>
  <c r="J202" i="3"/>
  <c r="I202" i="3" l="1"/>
  <c r="H202" i="3" s="1"/>
  <c r="K202" i="3"/>
  <c r="L202" i="3"/>
  <c r="K201" i="3"/>
  <c r="I201" i="3"/>
  <c r="H201" i="3" s="1"/>
  <c r="L201" i="3"/>
  <c r="J203" i="3"/>
  <c r="K203" i="3" l="1"/>
  <c r="L203" i="3"/>
  <c r="I203" i="3"/>
  <c r="H203" i="3" s="1"/>
  <c r="D11" i="12"/>
  <c r="C73" i="7" l="1"/>
  <c r="F42" i="11" l="1"/>
  <c r="F44" i="11"/>
  <c r="F31" i="11"/>
  <c r="D33" i="7"/>
  <c r="E13" i="6"/>
  <c r="F13" i="6"/>
  <c r="F14" i="6"/>
  <c r="E14" i="6" s="1"/>
  <c r="F15" i="6"/>
  <c r="E15" i="6" s="1"/>
  <c r="F16" i="6"/>
  <c r="E16" i="6" s="1"/>
  <c r="F12" i="6"/>
  <c r="E12" i="6" s="1"/>
  <c r="F44" i="6"/>
  <c r="E106" i="3"/>
  <c r="E45" i="2"/>
  <c r="E41" i="2"/>
  <c r="C11" i="11" l="1"/>
  <c r="O12" i="6" l="1"/>
  <c r="N12" i="6"/>
  <c r="M12" i="6"/>
  <c r="L12" i="6"/>
  <c r="K12" i="6"/>
  <c r="F142" i="3" l="1"/>
  <c r="E142" i="3" s="1"/>
  <c r="F11" i="11" l="1"/>
  <c r="E11" i="11" s="1"/>
  <c r="E10" i="11"/>
  <c r="C39" i="10"/>
  <c r="E127" i="3"/>
  <c r="E126" i="3"/>
  <c r="E124" i="3"/>
  <c r="C104" i="3"/>
  <c r="F96" i="3"/>
  <c r="E96" i="3" s="1"/>
  <c r="F11" i="7" l="1"/>
  <c r="E11" i="7" s="1"/>
  <c r="F12" i="7"/>
  <c r="E12" i="7" s="1"/>
  <c r="F13" i="7"/>
  <c r="E13" i="7" s="1"/>
  <c r="F14" i="7"/>
  <c r="E14" i="7" s="1"/>
  <c r="F10" i="7"/>
  <c r="E10" i="7" s="1"/>
  <c r="A68" i="3"/>
  <c r="A69" i="3" s="1"/>
  <c r="A70" i="3" s="1"/>
  <c r="A71" i="3" s="1"/>
  <c r="A97" i="3" s="1"/>
  <c r="A58" i="3"/>
  <c r="A59" i="3" s="1"/>
  <c r="A60" i="3" s="1"/>
  <c r="A61" i="3" s="1"/>
  <c r="P10" i="3" l="1"/>
  <c r="O10" i="3"/>
  <c r="N10" i="3"/>
  <c r="M10" i="3"/>
  <c r="L10" i="3"/>
  <c r="K10" i="3"/>
  <c r="F11" i="3"/>
  <c r="E11" i="3" s="1"/>
  <c r="F12" i="3"/>
  <c r="E12" i="3" s="1"/>
  <c r="F13" i="3"/>
  <c r="E13" i="3" s="1"/>
  <c r="F14" i="3"/>
  <c r="E14" i="3" s="1"/>
  <c r="F10" i="3"/>
  <c r="E10" i="3" s="1"/>
  <c r="D14" i="3"/>
  <c r="D13" i="3"/>
  <c r="D12" i="3"/>
  <c r="D11" i="3"/>
  <c r="A11" i="3"/>
  <c r="A12" i="3" s="1"/>
  <c r="A13" i="3" s="1"/>
  <c r="A14" i="3" s="1"/>
  <c r="D10" i="3"/>
  <c r="C31" i="12" l="1"/>
  <c r="F34" i="12" l="1"/>
  <c r="E34" i="12" s="1"/>
  <c r="F33" i="12"/>
  <c r="E33" i="12" s="1"/>
  <c r="F32" i="12"/>
  <c r="E32" i="12" s="1"/>
  <c r="F31" i="12"/>
  <c r="E31" i="12" s="1"/>
  <c r="F30" i="12"/>
  <c r="E30" i="12" s="1"/>
  <c r="F11" i="12"/>
  <c r="F12" i="12"/>
  <c r="E12" i="12" s="1"/>
  <c r="F13" i="12"/>
  <c r="E13" i="12" s="1"/>
  <c r="F14" i="12"/>
  <c r="E14" i="12" s="1"/>
  <c r="F10" i="12"/>
  <c r="E10" i="12" s="1"/>
  <c r="E11" i="12"/>
  <c r="F33" i="11"/>
  <c r="F12" i="11"/>
  <c r="E12" i="11" s="1"/>
  <c r="E13" i="11"/>
  <c r="F14" i="11"/>
  <c r="E14" i="11" s="1"/>
  <c r="F51" i="7"/>
  <c r="E51" i="7" s="1"/>
  <c r="F52" i="7"/>
  <c r="E52" i="7" s="1"/>
  <c r="F53" i="7"/>
  <c r="E53" i="7" s="1"/>
  <c r="F54" i="7"/>
  <c r="E54" i="7" s="1"/>
  <c r="F50" i="7"/>
  <c r="E50" i="7" s="1"/>
  <c r="G21" i="7"/>
  <c r="G22" i="7"/>
  <c r="G23" i="7"/>
  <c r="G24" i="7"/>
  <c r="G20" i="7"/>
  <c r="K37" i="10"/>
  <c r="F28" i="10" l="1"/>
  <c r="E28" i="10" s="1"/>
  <c r="F29" i="10"/>
  <c r="E29" i="10" s="1"/>
  <c r="F30" i="10"/>
  <c r="E30" i="10" s="1"/>
  <c r="F31" i="10"/>
  <c r="E31" i="10" s="1"/>
  <c r="F27" i="10"/>
  <c r="E27" i="10" s="1"/>
  <c r="F104" i="3"/>
  <c r="F47" i="3"/>
  <c r="F48" i="3"/>
  <c r="C12" i="2"/>
  <c r="D12" i="2" s="1"/>
  <c r="L10" i="12" l="1"/>
  <c r="Q10" i="12"/>
  <c r="M10" i="12"/>
  <c r="N10" i="12" s="1"/>
  <c r="O10" i="12" s="1"/>
  <c r="P10" i="12" s="1"/>
  <c r="P142" i="3" l="1"/>
  <c r="O142" i="3"/>
  <c r="N142" i="3"/>
  <c r="M142" i="3"/>
  <c r="K142" i="3"/>
  <c r="I142" i="3"/>
  <c r="H142" i="3" s="1"/>
  <c r="F146" i="3"/>
  <c r="E146" i="3" s="1"/>
  <c r="C146" i="3"/>
  <c r="D146" i="3" s="1"/>
  <c r="F145" i="3"/>
  <c r="E145" i="3" s="1"/>
  <c r="C145" i="3"/>
  <c r="D145" i="3" s="1"/>
  <c r="F144" i="3"/>
  <c r="E144" i="3" s="1"/>
  <c r="C144" i="3"/>
  <c r="D144" i="3" s="1"/>
  <c r="J143" i="3"/>
  <c r="K143" i="3" s="1"/>
  <c r="C143" i="3"/>
  <c r="D143" i="3" s="1"/>
  <c r="A143" i="3"/>
  <c r="A144" i="3" s="1"/>
  <c r="A145" i="3" s="1"/>
  <c r="A146" i="3" s="1"/>
  <c r="L142" i="3"/>
  <c r="C142" i="3"/>
  <c r="D142" i="3" s="1"/>
  <c r="N133" i="3"/>
  <c r="M133" i="3"/>
  <c r="L133" i="3"/>
  <c r="I133" i="3"/>
  <c r="H133" i="3" s="1"/>
  <c r="F137" i="3"/>
  <c r="E137" i="3" s="1"/>
  <c r="C137" i="3"/>
  <c r="D137" i="3" s="1"/>
  <c r="C136" i="3"/>
  <c r="D136" i="3" s="1"/>
  <c r="C135" i="3"/>
  <c r="D135" i="3" s="1"/>
  <c r="J134" i="3"/>
  <c r="M134" i="3" s="1"/>
  <c r="C134" i="3"/>
  <c r="D134" i="3" s="1"/>
  <c r="A134" i="3"/>
  <c r="A135" i="3" s="1"/>
  <c r="A136" i="3" s="1"/>
  <c r="A137" i="3" s="1"/>
  <c r="K133" i="3"/>
  <c r="F133" i="3"/>
  <c r="E133" i="3" s="1"/>
  <c r="C133" i="3"/>
  <c r="D133" i="3" s="1"/>
  <c r="L134" i="3" l="1"/>
  <c r="K134" i="3"/>
  <c r="N143" i="3"/>
  <c r="M143" i="3"/>
  <c r="I134" i="3"/>
  <c r="H134" i="3" s="1"/>
  <c r="N134" i="3"/>
  <c r="I143" i="3"/>
  <c r="H143" i="3" s="1"/>
  <c r="P143" i="3"/>
  <c r="L143" i="3"/>
  <c r="J144" i="3"/>
  <c r="O143" i="3"/>
  <c r="J135" i="3"/>
  <c r="E64" i="7"/>
  <c r="E63" i="7"/>
  <c r="E62" i="7"/>
  <c r="E61" i="7"/>
  <c r="E60" i="7"/>
  <c r="D65" i="12"/>
  <c r="D64" i="12"/>
  <c r="D63" i="12"/>
  <c r="D62" i="12"/>
  <c r="F65" i="12"/>
  <c r="F64" i="12"/>
  <c r="F63" i="12"/>
  <c r="F62" i="12"/>
  <c r="F56" i="12"/>
  <c r="F55" i="12"/>
  <c r="F54" i="12"/>
  <c r="F53" i="12"/>
  <c r="F52" i="12"/>
  <c r="D56" i="12"/>
  <c r="D55" i="12"/>
  <c r="D54" i="12"/>
  <c r="D53" i="12"/>
  <c r="D52" i="12"/>
  <c r="F41" i="12"/>
  <c r="F42" i="12"/>
  <c r="F43" i="12"/>
  <c r="F44" i="12"/>
  <c r="F40" i="12"/>
  <c r="D44" i="12"/>
  <c r="D43" i="12"/>
  <c r="D42" i="12"/>
  <c r="D41" i="12"/>
  <c r="D40" i="12"/>
  <c r="D34" i="12"/>
  <c r="D33" i="12"/>
  <c r="D32" i="12"/>
  <c r="D31" i="12"/>
  <c r="D30" i="12"/>
  <c r="F21" i="12"/>
  <c r="F22" i="12"/>
  <c r="F23" i="12"/>
  <c r="F24" i="12"/>
  <c r="F20" i="12"/>
  <c r="D14" i="12"/>
  <c r="D13" i="12"/>
  <c r="D12" i="12"/>
  <c r="D10" i="12"/>
  <c r="D44" i="11"/>
  <c r="D43" i="11"/>
  <c r="D42" i="11"/>
  <c r="D41" i="11"/>
  <c r="D40" i="11"/>
  <c r="D34" i="11"/>
  <c r="D33" i="11"/>
  <c r="D32" i="11"/>
  <c r="D31" i="11"/>
  <c r="D30" i="11"/>
  <c r="D24" i="11"/>
  <c r="D23" i="11"/>
  <c r="D22" i="11"/>
  <c r="D21" i="11"/>
  <c r="D20" i="11"/>
  <c r="D14" i="11"/>
  <c r="D13" i="11"/>
  <c r="D12" i="11"/>
  <c r="D11" i="11"/>
  <c r="D10" i="11"/>
  <c r="M144" i="3" l="1"/>
  <c r="J145" i="3"/>
  <c r="N144" i="3"/>
  <c r="K144" i="3"/>
  <c r="O144" i="3"/>
  <c r="I144" i="3"/>
  <c r="H144" i="3" s="1"/>
  <c r="L144" i="3"/>
  <c r="P144" i="3"/>
  <c r="M135" i="3"/>
  <c r="N135" i="3"/>
  <c r="K135" i="3"/>
  <c r="I135" i="3"/>
  <c r="H135" i="3" s="1"/>
  <c r="L135" i="3"/>
  <c r="J136" i="3"/>
  <c r="N21" i="7"/>
  <c r="N22" i="7"/>
  <c r="N23" i="7"/>
  <c r="N24" i="7"/>
  <c r="N20" i="7"/>
  <c r="O24" i="7"/>
  <c r="O23" i="7"/>
  <c r="O22" i="7"/>
  <c r="O21" i="7"/>
  <c r="O20" i="7"/>
  <c r="M136" i="3" l="1"/>
  <c r="N136" i="3"/>
  <c r="K136" i="3"/>
  <c r="L136" i="3"/>
  <c r="I136" i="3"/>
  <c r="H136" i="3" s="1"/>
  <c r="J146" i="3"/>
  <c r="K145" i="3"/>
  <c r="O145" i="3"/>
  <c r="L145" i="3"/>
  <c r="P145" i="3"/>
  <c r="M145" i="3"/>
  <c r="N145" i="3"/>
  <c r="I145" i="3"/>
  <c r="H145" i="3" s="1"/>
  <c r="J137" i="3"/>
  <c r="J20" i="7"/>
  <c r="J19" i="7"/>
  <c r="I19" i="7"/>
  <c r="B21" i="7"/>
  <c r="B22" i="7"/>
  <c r="B23" i="7"/>
  <c r="B24" i="7"/>
  <c r="B20" i="7"/>
  <c r="M137" i="3" l="1"/>
  <c r="I137" i="3"/>
  <c r="H137" i="3" s="1"/>
  <c r="N137" i="3"/>
  <c r="K137" i="3"/>
  <c r="L137" i="3"/>
  <c r="M146" i="3"/>
  <c r="I146" i="3"/>
  <c r="H146" i="3" s="1"/>
  <c r="N146" i="3"/>
  <c r="K146" i="3"/>
  <c r="O146" i="3"/>
  <c r="L146" i="3"/>
  <c r="P146" i="3"/>
  <c r="L20" i="7"/>
  <c r="L21" i="7" s="1"/>
  <c r="L22" i="7" s="1"/>
  <c r="L23" i="7" s="1"/>
  <c r="L24" i="7" s="1"/>
  <c r="Q20" i="7"/>
  <c r="P20" i="7"/>
  <c r="C24" i="7"/>
  <c r="D24" i="7" s="1"/>
  <c r="C23" i="7"/>
  <c r="D23" i="7" s="1"/>
  <c r="C22" i="7"/>
  <c r="D22" i="7" s="1"/>
  <c r="C21" i="7"/>
  <c r="D21" i="7" s="1"/>
  <c r="C20" i="7"/>
  <c r="D20" i="7" s="1"/>
  <c r="F95" i="3"/>
  <c r="E48" i="3"/>
  <c r="E47" i="3"/>
  <c r="E51" i="3"/>
  <c r="F49" i="3"/>
  <c r="F50" i="3"/>
  <c r="C40" i="12" l="1"/>
  <c r="K30" i="7" l="1"/>
  <c r="O43" i="6" l="1"/>
  <c r="N43" i="6"/>
  <c r="M43" i="6"/>
  <c r="L43" i="6"/>
  <c r="F153" i="3"/>
  <c r="F154" i="3"/>
  <c r="F155" i="3"/>
  <c r="F156" i="3"/>
  <c r="F152" i="3"/>
  <c r="E152" i="3" s="1"/>
  <c r="F125" i="3"/>
  <c r="E125" i="3" s="1"/>
  <c r="M31" i="2" l="1"/>
  <c r="L31" i="2"/>
  <c r="K31" i="2"/>
  <c r="F35" i="2"/>
  <c r="E35" i="2" s="1"/>
  <c r="C35" i="2"/>
  <c r="D35" i="2" s="1"/>
  <c r="F34" i="2"/>
  <c r="E34" i="2" s="1"/>
  <c r="C34" i="2"/>
  <c r="D34" i="2" s="1"/>
  <c r="F33" i="2"/>
  <c r="E33" i="2" s="1"/>
  <c r="C33" i="2"/>
  <c r="D33" i="2" s="1"/>
  <c r="J32" i="2"/>
  <c r="J33" i="2" s="1"/>
  <c r="L33" i="2" s="1"/>
  <c r="F32" i="2"/>
  <c r="E32" i="2" s="1"/>
  <c r="C32" i="2"/>
  <c r="D32" i="2" s="1"/>
  <c r="A32" i="2"/>
  <c r="I31" i="2"/>
  <c r="F31" i="2"/>
  <c r="E31" i="2" s="1"/>
  <c r="C31" i="2"/>
  <c r="D31" i="2" s="1"/>
  <c r="A33" i="2" l="1"/>
  <c r="A42" i="2"/>
  <c r="K33" i="2"/>
  <c r="M32" i="2"/>
  <c r="M33" i="2"/>
  <c r="L32" i="2"/>
  <c r="I32" i="2"/>
  <c r="H31" i="2"/>
  <c r="K32" i="2"/>
  <c r="J34" i="2"/>
  <c r="A34" i="2" l="1"/>
  <c r="A43" i="2"/>
  <c r="M34" i="2"/>
  <c r="K34" i="2"/>
  <c r="L34" i="2"/>
  <c r="H32" i="2"/>
  <c r="I33" i="2"/>
  <c r="J35" i="2"/>
  <c r="A35" i="2" l="1"/>
  <c r="A45" i="2" s="1"/>
  <c r="A44" i="2"/>
  <c r="I34" i="2"/>
  <c r="H33" i="2"/>
  <c r="L35" i="2"/>
  <c r="M35" i="2"/>
  <c r="K35" i="2"/>
  <c r="M10" i="7"/>
  <c r="K10" i="7"/>
  <c r="C14" i="7"/>
  <c r="D14" i="7" s="1"/>
  <c r="C13" i="7"/>
  <c r="D13" i="7" s="1"/>
  <c r="C12" i="7"/>
  <c r="D12" i="7" s="1"/>
  <c r="J11" i="7"/>
  <c r="M11" i="7" s="1"/>
  <c r="C11" i="7"/>
  <c r="D11" i="7" s="1"/>
  <c r="A11" i="7"/>
  <c r="A12" i="7" s="1"/>
  <c r="A13" i="7" s="1"/>
  <c r="A14" i="7" s="1"/>
  <c r="I10" i="7"/>
  <c r="C10" i="7"/>
  <c r="D10" i="7" s="1"/>
  <c r="K11" i="7" l="1"/>
  <c r="I11" i="7"/>
  <c r="H10" i="7"/>
  <c r="I35" i="2"/>
  <c r="H35" i="2" s="1"/>
  <c r="H34" i="2"/>
  <c r="J12" i="7"/>
  <c r="A163" i="3"/>
  <c r="A164" i="3" s="1"/>
  <c r="A165" i="3" s="1"/>
  <c r="A166" i="3" s="1"/>
  <c r="F38" i="3"/>
  <c r="F39" i="3"/>
  <c r="E39" i="3" s="1"/>
  <c r="F40" i="3"/>
  <c r="F41" i="3"/>
  <c r="F37" i="3"/>
  <c r="A38" i="3"/>
  <c r="A39" i="3" s="1"/>
  <c r="A40" i="3" s="1"/>
  <c r="A41" i="3" s="1"/>
  <c r="M12" i="7" l="1"/>
  <c r="K12" i="7"/>
  <c r="I12" i="7"/>
  <c r="H11" i="7"/>
  <c r="J13" i="7"/>
  <c r="H12" i="7" l="1"/>
  <c r="I13" i="7"/>
  <c r="K13" i="7"/>
  <c r="M13" i="7"/>
  <c r="J14" i="7"/>
  <c r="F94" i="3"/>
  <c r="H13" i="7" l="1"/>
  <c r="I14" i="7"/>
  <c r="H14" i="7" s="1"/>
  <c r="M14" i="7"/>
  <c r="K14" i="7"/>
  <c r="F185" i="3" l="1"/>
  <c r="E185" i="3" s="1"/>
  <c r="C185" i="3"/>
  <c r="D185" i="3" s="1"/>
  <c r="F184" i="3"/>
  <c r="E184" i="3" s="1"/>
  <c r="C184" i="3"/>
  <c r="D184" i="3" s="1"/>
  <c r="F183" i="3"/>
  <c r="E183" i="3" s="1"/>
  <c r="C183" i="3"/>
  <c r="D183" i="3" s="1"/>
  <c r="J182" i="3"/>
  <c r="F182" i="3"/>
  <c r="E182" i="3" s="1"/>
  <c r="C182" i="3"/>
  <c r="D182" i="3" s="1"/>
  <c r="A182" i="3"/>
  <c r="A183" i="3" s="1"/>
  <c r="A184" i="3" s="1"/>
  <c r="A185" i="3" s="1"/>
  <c r="I181" i="3"/>
  <c r="H181" i="3" s="1"/>
  <c r="F181" i="3"/>
  <c r="E181" i="3" s="1"/>
  <c r="C181" i="3"/>
  <c r="D181" i="3" s="1"/>
  <c r="J183" i="3" l="1"/>
  <c r="K182" i="3"/>
  <c r="L182" i="3"/>
  <c r="M182" i="3"/>
  <c r="J184" i="3"/>
  <c r="I183" i="3"/>
  <c r="H183" i="3" s="1"/>
  <c r="I182" i="3"/>
  <c r="H182" i="3" s="1"/>
  <c r="H20" i="12"/>
  <c r="O20" i="12"/>
  <c r="N20" i="12"/>
  <c r="M20" i="12"/>
  <c r="L20" i="12"/>
  <c r="L21" i="12" s="1"/>
  <c r="L22" i="12" s="1"/>
  <c r="L23" i="12" s="1"/>
  <c r="L24" i="12" s="1"/>
  <c r="K20" i="12"/>
  <c r="K21" i="12" s="1"/>
  <c r="K22" i="12" s="1"/>
  <c r="K23" i="12" s="1"/>
  <c r="K24" i="12" s="1"/>
  <c r="M184" i="3" l="1"/>
  <c r="L184" i="3"/>
  <c r="K184" i="3"/>
  <c r="L183" i="3"/>
  <c r="K183" i="3"/>
  <c r="M183" i="3"/>
  <c r="J185" i="3"/>
  <c r="I184" i="3"/>
  <c r="H184" i="3" s="1"/>
  <c r="M185" i="3" l="1"/>
  <c r="L185" i="3"/>
  <c r="K185" i="3"/>
  <c r="I185" i="3"/>
  <c r="H185" i="3" s="1"/>
  <c r="N37" i="10" l="1"/>
  <c r="O37" i="10"/>
  <c r="M37" i="10"/>
  <c r="P37" i="10"/>
  <c r="J31" i="11" l="1"/>
  <c r="N31" i="11" s="1"/>
  <c r="J71" i="7"/>
  <c r="M71" i="7" s="1"/>
  <c r="K71" i="7" l="1"/>
  <c r="F20" i="7"/>
  <c r="I162" i="3"/>
  <c r="A153" i="3"/>
  <c r="A154" i="3" s="1"/>
  <c r="A155" i="3" s="1"/>
  <c r="A156" i="3" s="1"/>
  <c r="A125" i="3"/>
  <c r="A126" i="3" s="1"/>
  <c r="A127" i="3" s="1"/>
  <c r="A128" i="3" s="1"/>
  <c r="N124" i="3"/>
  <c r="J72" i="7" l="1"/>
  <c r="M72" i="7" s="1"/>
  <c r="I71" i="7"/>
  <c r="J73" i="7" l="1"/>
  <c r="M73" i="7" s="1"/>
  <c r="K72" i="7"/>
  <c r="I72" i="7"/>
  <c r="F79" i="10"/>
  <c r="F22" i="7" s="1"/>
  <c r="F23" i="7"/>
  <c r="F24" i="7"/>
  <c r="F78" i="10"/>
  <c r="F21" i="7" s="1"/>
  <c r="M77" i="10"/>
  <c r="L77" i="10"/>
  <c r="K77" i="10"/>
  <c r="E81" i="10"/>
  <c r="E24" i="7" s="1"/>
  <c r="C81" i="10"/>
  <c r="D81" i="10" s="1"/>
  <c r="E80" i="10"/>
  <c r="E23" i="7" s="1"/>
  <c r="C80" i="10"/>
  <c r="D80" i="10" s="1"/>
  <c r="E79" i="10"/>
  <c r="E22" i="7" s="1"/>
  <c r="C79" i="10"/>
  <c r="D79" i="10" s="1"/>
  <c r="J78" i="10"/>
  <c r="E78" i="10"/>
  <c r="E21" i="7" s="1"/>
  <c r="C78" i="10"/>
  <c r="D78" i="10" s="1"/>
  <c r="A78" i="10"/>
  <c r="I77" i="10"/>
  <c r="H77" i="10"/>
  <c r="E77" i="10"/>
  <c r="E20" i="7" s="1"/>
  <c r="C77" i="10"/>
  <c r="D77" i="10" s="1"/>
  <c r="J74" i="7" l="1"/>
  <c r="M74" i="7" s="1"/>
  <c r="K73" i="7"/>
  <c r="I78" i="10"/>
  <c r="I20" i="7"/>
  <c r="K78" i="10"/>
  <c r="J21" i="7"/>
  <c r="A79" i="10"/>
  <c r="H78" i="10"/>
  <c r="H20" i="7"/>
  <c r="L78" i="10"/>
  <c r="J79" i="10"/>
  <c r="J22" i="7" s="1"/>
  <c r="M78" i="10"/>
  <c r="I31" i="11"/>
  <c r="H31" i="11" s="1"/>
  <c r="A13" i="6"/>
  <c r="A14" i="6" s="1"/>
  <c r="A15" i="6" s="1"/>
  <c r="A16" i="6" s="1"/>
  <c r="C68" i="3"/>
  <c r="D68" i="3" s="1"/>
  <c r="K74" i="7" l="1"/>
  <c r="P21" i="7"/>
  <c r="Q21" i="7"/>
  <c r="H79" i="10"/>
  <c r="H21" i="7"/>
  <c r="P22" i="7"/>
  <c r="Q22" i="7"/>
  <c r="A80" i="10"/>
  <c r="I79" i="10"/>
  <c r="I21" i="7"/>
  <c r="J80" i="10"/>
  <c r="J23" i="7" s="1"/>
  <c r="L79" i="10"/>
  <c r="K79" i="10"/>
  <c r="M79" i="10"/>
  <c r="J33" i="6"/>
  <c r="J34" i="6" s="1"/>
  <c r="J35" i="6" s="1"/>
  <c r="J36" i="6" s="1"/>
  <c r="F27" i="3"/>
  <c r="Q23" i="7" l="1"/>
  <c r="P23" i="7"/>
  <c r="A81" i="10"/>
  <c r="H80" i="10"/>
  <c r="H22" i="7"/>
  <c r="I80" i="10"/>
  <c r="I22" i="7"/>
  <c r="K80" i="10"/>
  <c r="M80" i="10"/>
  <c r="L80" i="10"/>
  <c r="J81" i="10"/>
  <c r="J24" i="7" s="1"/>
  <c r="P24" i="7" l="1"/>
  <c r="Q24" i="7"/>
  <c r="I81" i="10"/>
  <c r="I24" i="7" s="1"/>
  <c r="I23" i="7"/>
  <c r="H81" i="10"/>
  <c r="H24" i="7" s="1"/>
  <c r="H23" i="7"/>
  <c r="L81" i="10"/>
  <c r="K81" i="10"/>
  <c r="M81" i="10"/>
  <c r="F103" i="3" l="1"/>
  <c r="J23" i="6" l="1"/>
  <c r="J24" i="6" s="1"/>
  <c r="J25" i="6" s="1"/>
  <c r="J26" i="6" s="1"/>
  <c r="J13" i="6"/>
  <c r="J14" i="6" l="1"/>
  <c r="L13" i="6"/>
  <c r="M13" i="6"/>
  <c r="N13" i="6"/>
  <c r="K13" i="6"/>
  <c r="O13" i="6"/>
  <c r="F19" i="10"/>
  <c r="F17" i="10"/>
  <c r="A44" i="6"/>
  <c r="A45" i="6" s="1"/>
  <c r="A46" i="6" s="1"/>
  <c r="A47" i="6" s="1"/>
  <c r="K33" i="6"/>
  <c r="L33" i="6"/>
  <c r="M33" i="6"/>
  <c r="N33" i="6"/>
  <c r="O33" i="6"/>
  <c r="P33" i="6"/>
  <c r="K34" i="6"/>
  <c r="L34" i="6"/>
  <c r="M34" i="6"/>
  <c r="N34" i="6"/>
  <c r="O34" i="6"/>
  <c r="P34" i="6"/>
  <c r="K35" i="6"/>
  <c r="L35" i="6"/>
  <c r="M35" i="6"/>
  <c r="N35" i="6"/>
  <c r="O35" i="6"/>
  <c r="P35" i="6"/>
  <c r="K36" i="6"/>
  <c r="L36" i="6"/>
  <c r="M36" i="6"/>
  <c r="N36" i="6"/>
  <c r="O36" i="6"/>
  <c r="P36" i="6"/>
  <c r="P32" i="6"/>
  <c r="O32" i="6"/>
  <c r="N32" i="6"/>
  <c r="M32" i="6"/>
  <c r="L32" i="6"/>
  <c r="K32" i="6"/>
  <c r="I33" i="6"/>
  <c r="H33" i="6" s="1"/>
  <c r="I34" i="6"/>
  <c r="H34" i="6" s="1"/>
  <c r="I35" i="6"/>
  <c r="H35" i="6" s="1"/>
  <c r="I36" i="6"/>
  <c r="H36" i="6" s="1"/>
  <c r="I32" i="6"/>
  <c r="H32" i="6" s="1"/>
  <c r="F36" i="6"/>
  <c r="E36" i="6" s="1"/>
  <c r="C36" i="6"/>
  <c r="D36" i="6" s="1"/>
  <c r="F35" i="6"/>
  <c r="E35" i="6" s="1"/>
  <c r="C35" i="6"/>
  <c r="D35" i="6" s="1"/>
  <c r="F34" i="6"/>
  <c r="E34" i="6" s="1"/>
  <c r="C34" i="6"/>
  <c r="D34" i="6" s="1"/>
  <c r="F33" i="6"/>
  <c r="E33" i="6" s="1"/>
  <c r="C33" i="6"/>
  <c r="D33" i="6" s="1"/>
  <c r="A33" i="6"/>
  <c r="A34" i="6" s="1"/>
  <c r="A35" i="6" s="1"/>
  <c r="A36" i="6" s="1"/>
  <c r="F32" i="6"/>
  <c r="E32" i="6" s="1"/>
  <c r="C32" i="6"/>
  <c r="D32" i="6" s="1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N22" i="6"/>
  <c r="M22" i="6"/>
  <c r="L22" i="6"/>
  <c r="K22" i="6"/>
  <c r="A23" i="6"/>
  <c r="A24" i="6" s="1"/>
  <c r="A25" i="6" s="1"/>
  <c r="A26" i="6" s="1"/>
  <c r="I26" i="6"/>
  <c r="H26" i="6"/>
  <c r="F26" i="6"/>
  <c r="E26" i="6" s="1"/>
  <c r="C26" i="6"/>
  <c r="D26" i="6" s="1"/>
  <c r="I25" i="6"/>
  <c r="H25" i="6"/>
  <c r="F25" i="6"/>
  <c r="E25" i="6" s="1"/>
  <c r="C25" i="6"/>
  <c r="D25" i="6" s="1"/>
  <c r="I24" i="6"/>
  <c r="H24" i="6"/>
  <c r="F24" i="6"/>
  <c r="E24" i="6" s="1"/>
  <c r="C24" i="6"/>
  <c r="D24" i="6" s="1"/>
  <c r="I23" i="6"/>
  <c r="H23" i="6"/>
  <c r="F23" i="6"/>
  <c r="E23" i="6" s="1"/>
  <c r="C23" i="6"/>
  <c r="D23" i="6" s="1"/>
  <c r="I22" i="6"/>
  <c r="H22" i="6"/>
  <c r="F22" i="6"/>
  <c r="E22" i="6" s="1"/>
  <c r="C22" i="6"/>
  <c r="D22" i="6" s="1"/>
  <c r="H13" i="6"/>
  <c r="I13" i="6"/>
  <c r="H12" i="6"/>
  <c r="I12" i="6"/>
  <c r="C16" i="6"/>
  <c r="D16" i="6" s="1"/>
  <c r="C15" i="6"/>
  <c r="D15" i="6" s="1"/>
  <c r="C14" i="6"/>
  <c r="D14" i="6" s="1"/>
  <c r="C13" i="6"/>
  <c r="D13" i="6" s="1"/>
  <c r="C12" i="6"/>
  <c r="D12" i="6" s="1"/>
  <c r="J15" i="6" l="1"/>
  <c r="K14" i="6"/>
  <c r="O14" i="6"/>
  <c r="L14" i="6"/>
  <c r="M14" i="6"/>
  <c r="N14" i="6"/>
  <c r="I14" i="6"/>
  <c r="H14" i="6"/>
  <c r="N103" i="3"/>
  <c r="M103" i="3"/>
  <c r="L103" i="3"/>
  <c r="K103" i="3"/>
  <c r="J16" i="6" l="1"/>
  <c r="N15" i="6"/>
  <c r="K15" i="6"/>
  <c r="O15" i="6"/>
  <c r="L15" i="6"/>
  <c r="M15" i="6"/>
  <c r="I15" i="6"/>
  <c r="H15" i="6"/>
  <c r="P57" i="3"/>
  <c r="O57" i="3"/>
  <c r="N57" i="3"/>
  <c r="M57" i="3"/>
  <c r="L57" i="3"/>
  <c r="K57" i="3"/>
  <c r="I57" i="3"/>
  <c r="M16" i="6" l="1"/>
  <c r="N16" i="6"/>
  <c r="K16" i="6"/>
  <c r="O16" i="6"/>
  <c r="L16" i="6"/>
  <c r="H16" i="6"/>
  <c r="I16" i="6"/>
  <c r="C126" i="3"/>
  <c r="D126" i="3" s="1"/>
  <c r="K40" i="12" l="1"/>
  <c r="H40" i="12"/>
  <c r="I40" i="12"/>
  <c r="O113" i="3" l="1"/>
  <c r="N113" i="3"/>
  <c r="M113" i="3"/>
  <c r="L113" i="3"/>
  <c r="K113" i="3"/>
  <c r="I113" i="3"/>
  <c r="F38" i="10" l="1"/>
  <c r="F39" i="10"/>
  <c r="F40" i="10"/>
  <c r="F41" i="10"/>
  <c r="F37" i="10"/>
  <c r="F13" i="10"/>
  <c r="A41" i="12" l="1"/>
  <c r="A42" i="12" s="1"/>
  <c r="A43" i="12" s="1"/>
  <c r="A44" i="12" s="1"/>
  <c r="M50" i="7"/>
  <c r="K50" i="7"/>
  <c r="O124" i="3" l="1"/>
  <c r="M124" i="3"/>
  <c r="F61" i="7" l="1"/>
  <c r="F62" i="7"/>
  <c r="F63" i="7"/>
  <c r="F64" i="7"/>
  <c r="F60" i="7"/>
  <c r="L124" i="3" l="1"/>
  <c r="K124" i="3"/>
  <c r="C172" i="3" l="1"/>
  <c r="D172" i="3" s="1"/>
  <c r="A28" i="10" l="1"/>
  <c r="A29" i="10" s="1"/>
  <c r="A30" i="10" s="1"/>
  <c r="A31" i="10" s="1"/>
  <c r="N11" i="10"/>
  <c r="M11" i="10"/>
  <c r="L11" i="10"/>
  <c r="O11" i="10"/>
  <c r="J13" i="10" l="1"/>
  <c r="O13" i="10" s="1"/>
  <c r="K11" i="10"/>
  <c r="K13" i="10" s="1"/>
  <c r="K15" i="10" s="1"/>
  <c r="J15" i="10" l="1"/>
  <c r="J17" i="10" l="1"/>
  <c r="O15" i="10"/>
  <c r="O17" i="10" l="1"/>
  <c r="I17" i="10"/>
  <c r="J19" i="10"/>
  <c r="I37" i="10"/>
  <c r="H37" i="10" s="1"/>
  <c r="A51" i="7"/>
  <c r="A52" i="7" s="1"/>
  <c r="A53" i="7" s="1"/>
  <c r="A54" i="7" s="1"/>
  <c r="O19" i="10" l="1"/>
  <c r="I19" i="10"/>
  <c r="H19" i="10" s="1"/>
  <c r="A12" i="2"/>
  <c r="A13" i="2" s="1"/>
  <c r="A14" i="2" s="1"/>
  <c r="A15" i="2" s="1"/>
  <c r="F71" i="7" l="1"/>
  <c r="F72" i="7"/>
  <c r="F73" i="7"/>
  <c r="F74" i="7"/>
  <c r="F70" i="7"/>
  <c r="M162" i="3" l="1"/>
  <c r="L162" i="3"/>
  <c r="K162" i="3"/>
  <c r="F163" i="3"/>
  <c r="E163" i="3" s="1"/>
  <c r="F164" i="3"/>
  <c r="E164" i="3" s="1"/>
  <c r="F165" i="3"/>
  <c r="E165" i="3" s="1"/>
  <c r="F166" i="3"/>
  <c r="E166" i="3" s="1"/>
  <c r="F162" i="3"/>
  <c r="E162" i="3" s="1"/>
  <c r="C166" i="3"/>
  <c r="D166" i="3" s="1"/>
  <c r="C165" i="3"/>
  <c r="D165" i="3" s="1"/>
  <c r="C164" i="3"/>
  <c r="D164" i="3" s="1"/>
  <c r="J163" i="3"/>
  <c r="C163" i="3"/>
  <c r="D163" i="3" s="1"/>
  <c r="H162" i="3"/>
  <c r="C162" i="3"/>
  <c r="D162" i="3" s="1"/>
  <c r="K163" i="3" l="1"/>
  <c r="I163" i="3"/>
  <c r="L163" i="3"/>
  <c r="M163" i="3"/>
  <c r="J164" i="3"/>
  <c r="I164" i="3" s="1"/>
  <c r="H163" i="3"/>
  <c r="J165" i="3" l="1"/>
  <c r="I165" i="3" s="1"/>
  <c r="H165" i="3" s="1"/>
  <c r="L164" i="3"/>
  <c r="K164" i="3"/>
  <c r="M164" i="3"/>
  <c r="H164" i="3"/>
  <c r="A53" i="12"/>
  <c r="A54" i="12" s="1"/>
  <c r="A55" i="12" s="1"/>
  <c r="A56" i="12" s="1"/>
  <c r="A31" i="12"/>
  <c r="A32" i="12" s="1"/>
  <c r="A33" i="12" s="1"/>
  <c r="A34" i="12" s="1"/>
  <c r="A31" i="11"/>
  <c r="A32" i="11" s="1"/>
  <c r="A33" i="11" s="1"/>
  <c r="A34" i="11" s="1"/>
  <c r="A44" i="11" s="1"/>
  <c r="A71" i="7"/>
  <c r="A72" i="7" s="1"/>
  <c r="A73" i="7" s="1"/>
  <c r="A74" i="7" s="1"/>
  <c r="A61" i="7"/>
  <c r="A62" i="7" s="1"/>
  <c r="A63" i="7" s="1"/>
  <c r="A64" i="7" s="1"/>
  <c r="F31" i="7"/>
  <c r="F32" i="7"/>
  <c r="F33" i="7"/>
  <c r="F34" i="7"/>
  <c r="F30" i="7"/>
  <c r="A38" i="10"/>
  <c r="A39" i="10" s="1"/>
  <c r="A40" i="10" s="1"/>
  <c r="A41" i="10" s="1"/>
  <c r="A173" i="3"/>
  <c r="A174" i="3" s="1"/>
  <c r="A175" i="3" s="1"/>
  <c r="A176" i="3" s="1"/>
  <c r="K165" i="3" l="1"/>
  <c r="M165" i="3"/>
  <c r="L165" i="3"/>
  <c r="J166" i="3"/>
  <c r="I166" i="3" s="1"/>
  <c r="E65" i="12"/>
  <c r="C65" i="12"/>
  <c r="E64" i="12"/>
  <c r="C64" i="12"/>
  <c r="J63" i="12"/>
  <c r="E63" i="12"/>
  <c r="C63" i="12"/>
  <c r="A63" i="12"/>
  <c r="A64" i="12" s="1"/>
  <c r="A65" i="12" s="1"/>
  <c r="A66" i="12" s="1"/>
  <c r="M62" i="12"/>
  <c r="K62" i="12"/>
  <c r="E62" i="12"/>
  <c r="C62" i="12"/>
  <c r="C56" i="12"/>
  <c r="C55" i="12"/>
  <c r="C54" i="12"/>
  <c r="J53" i="12"/>
  <c r="C53" i="12"/>
  <c r="K52" i="12"/>
  <c r="I52" i="12"/>
  <c r="I53" i="12" s="1"/>
  <c r="E52" i="12"/>
  <c r="C52" i="12"/>
  <c r="C43" i="12"/>
  <c r="C42" i="12"/>
  <c r="J41" i="12"/>
  <c r="M42" i="12"/>
  <c r="C34" i="12"/>
  <c r="C33" i="12"/>
  <c r="C32" i="12"/>
  <c r="J31" i="12"/>
  <c r="L31" i="12" s="1"/>
  <c r="M31" i="12" s="1"/>
  <c r="N31" i="12" s="1"/>
  <c r="O31" i="12" s="1"/>
  <c r="L30" i="12"/>
  <c r="M30" i="12" s="1"/>
  <c r="N30" i="12" s="1"/>
  <c r="O30" i="12" s="1"/>
  <c r="K30" i="12"/>
  <c r="I30" i="12"/>
  <c r="H30" i="12" s="1"/>
  <c r="H31" i="12" s="1"/>
  <c r="H32" i="12" s="1"/>
  <c r="H33" i="12" s="1"/>
  <c r="H34" i="12" s="1"/>
  <c r="C30" i="12"/>
  <c r="C24" i="12"/>
  <c r="D24" i="12" s="1"/>
  <c r="C23" i="12"/>
  <c r="D23" i="12" s="1"/>
  <c r="C22" i="12"/>
  <c r="D22" i="12" s="1"/>
  <c r="J21" i="12"/>
  <c r="J22" i="12" s="1"/>
  <c r="C21" i="12"/>
  <c r="D21" i="12" s="1"/>
  <c r="A21" i="12"/>
  <c r="A22" i="12" s="1"/>
  <c r="A23" i="12" s="1"/>
  <c r="A24" i="12" s="1"/>
  <c r="O21" i="12"/>
  <c r="O22" i="12" s="1"/>
  <c r="O23" i="12" s="1"/>
  <c r="O24" i="12" s="1"/>
  <c r="N21" i="12"/>
  <c r="N22" i="12" s="1"/>
  <c r="N23" i="12" s="1"/>
  <c r="N24" i="12" s="1"/>
  <c r="M21" i="12"/>
  <c r="M22" i="12" s="1"/>
  <c r="M23" i="12" s="1"/>
  <c r="M24" i="12" s="1"/>
  <c r="I20" i="12"/>
  <c r="C20" i="12"/>
  <c r="D20" i="12" s="1"/>
  <c r="C14" i="12"/>
  <c r="C13" i="12"/>
  <c r="C12" i="12"/>
  <c r="C11" i="12"/>
  <c r="A11" i="12"/>
  <c r="A12" i="12" s="1"/>
  <c r="K10" i="12"/>
  <c r="I10" i="12"/>
  <c r="H10" i="12" s="1"/>
  <c r="H11" i="12" s="1"/>
  <c r="H12" i="12" s="1"/>
  <c r="C10" i="12"/>
  <c r="C94" i="5"/>
  <c r="Q93" i="5"/>
  <c r="P93" i="5"/>
  <c r="O93" i="5"/>
  <c r="N93" i="5"/>
  <c r="M93" i="5"/>
  <c r="L93" i="5"/>
  <c r="K93" i="5"/>
  <c r="J93" i="5"/>
  <c r="I93" i="5"/>
  <c r="H93" i="5"/>
  <c r="C93" i="5"/>
  <c r="A93" i="5"/>
  <c r="C92" i="5"/>
  <c r="Q91" i="5"/>
  <c r="P91" i="5"/>
  <c r="O91" i="5"/>
  <c r="N91" i="5"/>
  <c r="M91" i="5"/>
  <c r="L91" i="5"/>
  <c r="K91" i="5"/>
  <c r="J91" i="5"/>
  <c r="I91" i="5"/>
  <c r="H91" i="5"/>
  <c r="C91" i="5"/>
  <c r="A91" i="5"/>
  <c r="C90" i="5"/>
  <c r="Q89" i="5"/>
  <c r="P89" i="5"/>
  <c r="O89" i="5"/>
  <c r="N89" i="5"/>
  <c r="M89" i="5"/>
  <c r="L89" i="5"/>
  <c r="K89" i="5"/>
  <c r="J89" i="5"/>
  <c r="I89" i="5"/>
  <c r="H89" i="5"/>
  <c r="C89" i="5"/>
  <c r="A89" i="5"/>
  <c r="C88" i="5"/>
  <c r="Q87" i="5"/>
  <c r="P87" i="5"/>
  <c r="O87" i="5"/>
  <c r="N87" i="5"/>
  <c r="M87" i="5"/>
  <c r="L87" i="5"/>
  <c r="K87" i="5"/>
  <c r="J87" i="5"/>
  <c r="I87" i="5"/>
  <c r="H87" i="5"/>
  <c r="C87" i="5"/>
  <c r="A87" i="5"/>
  <c r="C86" i="5"/>
  <c r="Q85" i="5"/>
  <c r="P85" i="5"/>
  <c r="O85" i="5"/>
  <c r="N85" i="5"/>
  <c r="M85" i="5"/>
  <c r="L85" i="5"/>
  <c r="K85" i="5"/>
  <c r="I85" i="5"/>
  <c r="H85" i="5"/>
  <c r="C85" i="5"/>
  <c r="A85" i="5"/>
  <c r="C80" i="5"/>
  <c r="N79" i="5"/>
  <c r="M79" i="5"/>
  <c r="L79" i="5"/>
  <c r="K79" i="5"/>
  <c r="J79" i="5"/>
  <c r="I79" i="5"/>
  <c r="H79" i="5"/>
  <c r="C79" i="5"/>
  <c r="A79" i="5"/>
  <c r="C78" i="5"/>
  <c r="N77" i="5"/>
  <c r="M77" i="5"/>
  <c r="L77" i="5"/>
  <c r="K77" i="5"/>
  <c r="J77" i="5"/>
  <c r="I77" i="5"/>
  <c r="H77" i="5"/>
  <c r="C77" i="5"/>
  <c r="A77" i="5"/>
  <c r="C76" i="5"/>
  <c r="N75" i="5"/>
  <c r="M75" i="5"/>
  <c r="L75" i="5"/>
  <c r="K75" i="5"/>
  <c r="J75" i="5"/>
  <c r="I75" i="5"/>
  <c r="H75" i="5"/>
  <c r="C75" i="5"/>
  <c r="A75" i="5"/>
  <c r="C74" i="5"/>
  <c r="N73" i="5"/>
  <c r="M73" i="5"/>
  <c r="L73" i="5"/>
  <c r="K73" i="5"/>
  <c r="J73" i="5"/>
  <c r="I73" i="5"/>
  <c r="H73" i="5"/>
  <c r="C73" i="5"/>
  <c r="A73" i="5"/>
  <c r="C72" i="5"/>
  <c r="N71" i="5"/>
  <c r="M71" i="5"/>
  <c r="L71" i="5"/>
  <c r="K71" i="5"/>
  <c r="I71" i="5"/>
  <c r="H71" i="5"/>
  <c r="C71" i="5"/>
  <c r="A71" i="5"/>
  <c r="C65" i="5"/>
  <c r="O64" i="5"/>
  <c r="N64" i="5"/>
  <c r="M64" i="5"/>
  <c r="L64" i="5"/>
  <c r="K64" i="5"/>
  <c r="J64" i="5"/>
  <c r="I64" i="5"/>
  <c r="H64" i="5"/>
  <c r="C64" i="5"/>
  <c r="C63" i="5"/>
  <c r="O62" i="5"/>
  <c r="N62" i="5"/>
  <c r="M62" i="5"/>
  <c r="L62" i="5"/>
  <c r="K62" i="5"/>
  <c r="J62" i="5"/>
  <c r="I62" i="5"/>
  <c r="H62" i="5"/>
  <c r="C62" i="5"/>
  <c r="C61" i="5"/>
  <c r="O60" i="5"/>
  <c r="N60" i="5"/>
  <c r="M60" i="5"/>
  <c r="L60" i="5"/>
  <c r="K60" i="5"/>
  <c r="J60" i="5"/>
  <c r="I60" i="5"/>
  <c r="H60" i="5"/>
  <c r="C60" i="5"/>
  <c r="C59" i="5"/>
  <c r="O58" i="5"/>
  <c r="N58" i="5"/>
  <c r="M58" i="5"/>
  <c r="L58" i="5"/>
  <c r="K58" i="5"/>
  <c r="J58" i="5"/>
  <c r="I58" i="5"/>
  <c r="H58" i="5"/>
  <c r="C58" i="5"/>
  <c r="C57" i="5"/>
  <c r="O56" i="5"/>
  <c r="N56" i="5"/>
  <c r="M56" i="5"/>
  <c r="L56" i="5"/>
  <c r="K56" i="5"/>
  <c r="I56" i="5"/>
  <c r="H56" i="5"/>
  <c r="C56" i="5"/>
  <c r="C50" i="5"/>
  <c r="P49" i="5"/>
  <c r="O49" i="5"/>
  <c r="N49" i="5"/>
  <c r="M49" i="5"/>
  <c r="L49" i="5"/>
  <c r="K49" i="5"/>
  <c r="J49" i="5"/>
  <c r="I49" i="5"/>
  <c r="H49" i="5"/>
  <c r="D49" i="5"/>
  <c r="C49" i="5"/>
  <c r="A49" i="5"/>
  <c r="C48" i="5"/>
  <c r="P47" i="5"/>
  <c r="O47" i="5"/>
  <c r="N47" i="5"/>
  <c r="M47" i="5"/>
  <c r="L47" i="5"/>
  <c r="K47" i="5"/>
  <c r="J47" i="5"/>
  <c r="I47" i="5"/>
  <c r="H47" i="5"/>
  <c r="D47" i="5"/>
  <c r="C47" i="5"/>
  <c r="A47" i="5"/>
  <c r="C46" i="5"/>
  <c r="P45" i="5"/>
  <c r="O45" i="5"/>
  <c r="N45" i="5"/>
  <c r="M45" i="5"/>
  <c r="L45" i="5"/>
  <c r="K45" i="5"/>
  <c r="J45" i="5"/>
  <c r="I45" i="5"/>
  <c r="H45" i="5"/>
  <c r="D45" i="5"/>
  <c r="C45" i="5"/>
  <c r="A45" i="5"/>
  <c r="C44" i="5"/>
  <c r="P43" i="5"/>
  <c r="O43" i="5"/>
  <c r="N43" i="5"/>
  <c r="M43" i="5"/>
  <c r="L43" i="5"/>
  <c r="K43" i="5"/>
  <c r="J43" i="5"/>
  <c r="I43" i="5"/>
  <c r="H43" i="5"/>
  <c r="D43" i="5"/>
  <c r="C43" i="5"/>
  <c r="A43" i="5"/>
  <c r="C42" i="5"/>
  <c r="P41" i="5"/>
  <c r="O41" i="5"/>
  <c r="N41" i="5"/>
  <c r="M41" i="5"/>
  <c r="L41" i="5"/>
  <c r="K41" i="5"/>
  <c r="I41" i="5"/>
  <c r="H41" i="5"/>
  <c r="D41" i="5"/>
  <c r="C41" i="5"/>
  <c r="A41" i="5"/>
  <c r="C35" i="5"/>
  <c r="N34" i="5"/>
  <c r="M34" i="5"/>
  <c r="L34" i="5"/>
  <c r="K34" i="5"/>
  <c r="J34" i="5"/>
  <c r="I34" i="5"/>
  <c r="H34" i="5"/>
  <c r="D34" i="5"/>
  <c r="C34" i="5"/>
  <c r="A34" i="5"/>
  <c r="C33" i="5"/>
  <c r="N32" i="5"/>
  <c r="M32" i="5"/>
  <c r="L32" i="5"/>
  <c r="K32" i="5"/>
  <c r="J32" i="5"/>
  <c r="I32" i="5"/>
  <c r="H32" i="5"/>
  <c r="D32" i="5"/>
  <c r="C32" i="5"/>
  <c r="A32" i="5"/>
  <c r="C31" i="5"/>
  <c r="N30" i="5"/>
  <c r="M30" i="5"/>
  <c r="L30" i="5"/>
  <c r="K30" i="5"/>
  <c r="J30" i="5"/>
  <c r="I30" i="5"/>
  <c r="H30" i="5"/>
  <c r="D30" i="5"/>
  <c r="C30" i="5"/>
  <c r="A30" i="5"/>
  <c r="C29" i="5"/>
  <c r="N28" i="5"/>
  <c r="M28" i="5"/>
  <c r="L28" i="5"/>
  <c r="K28" i="5"/>
  <c r="J28" i="5"/>
  <c r="I28" i="5"/>
  <c r="H28" i="5"/>
  <c r="D28" i="5"/>
  <c r="C28" i="5"/>
  <c r="A28" i="5"/>
  <c r="C27" i="5"/>
  <c r="N26" i="5"/>
  <c r="M26" i="5"/>
  <c r="L26" i="5"/>
  <c r="K26" i="5"/>
  <c r="I26" i="5"/>
  <c r="H26" i="5"/>
  <c r="D26" i="5"/>
  <c r="C26" i="5"/>
  <c r="A26" i="5"/>
  <c r="C19" i="5"/>
  <c r="Q18" i="5"/>
  <c r="P18" i="5"/>
  <c r="O18" i="5"/>
  <c r="N18" i="5"/>
  <c r="M18" i="5"/>
  <c r="L18" i="5"/>
  <c r="K18" i="5"/>
  <c r="J18" i="5"/>
  <c r="I18" i="5"/>
  <c r="H18" i="5"/>
  <c r="D18" i="5"/>
  <c r="C18" i="5"/>
  <c r="A18" i="5"/>
  <c r="C17" i="5"/>
  <c r="Q16" i="5"/>
  <c r="P16" i="5"/>
  <c r="O16" i="5"/>
  <c r="N16" i="5"/>
  <c r="M16" i="5"/>
  <c r="L16" i="5"/>
  <c r="K16" i="5"/>
  <c r="J16" i="5"/>
  <c r="I16" i="5"/>
  <c r="H16" i="5"/>
  <c r="D16" i="5"/>
  <c r="C16" i="5"/>
  <c r="A16" i="5"/>
  <c r="C15" i="5"/>
  <c r="Q14" i="5"/>
  <c r="P14" i="5"/>
  <c r="O14" i="5"/>
  <c r="N14" i="5"/>
  <c r="M14" i="5"/>
  <c r="L14" i="5"/>
  <c r="K14" i="5"/>
  <c r="J14" i="5"/>
  <c r="I14" i="5"/>
  <c r="H14" i="5"/>
  <c r="D14" i="5"/>
  <c r="C14" i="5"/>
  <c r="A14" i="5"/>
  <c r="C13" i="5"/>
  <c r="Q12" i="5"/>
  <c r="P12" i="5"/>
  <c r="O12" i="5"/>
  <c r="N12" i="5"/>
  <c r="M12" i="5"/>
  <c r="L12" i="5"/>
  <c r="K12" i="5"/>
  <c r="J12" i="5"/>
  <c r="I12" i="5"/>
  <c r="H12" i="5"/>
  <c r="D12" i="5"/>
  <c r="C12" i="5"/>
  <c r="A12" i="5"/>
  <c r="C11" i="5"/>
  <c r="Q10" i="5"/>
  <c r="P10" i="5"/>
  <c r="O10" i="5"/>
  <c r="N10" i="5"/>
  <c r="M10" i="5"/>
  <c r="L10" i="5"/>
  <c r="K10" i="5"/>
  <c r="I10" i="5"/>
  <c r="H10" i="5"/>
  <c r="D10" i="5"/>
  <c r="C10" i="5"/>
  <c r="C44" i="11"/>
  <c r="A43" i="11"/>
  <c r="C42" i="11"/>
  <c r="A42" i="11"/>
  <c r="J41" i="11"/>
  <c r="P41" i="11" s="1"/>
  <c r="C41" i="11"/>
  <c r="A41" i="11"/>
  <c r="Q40" i="11"/>
  <c r="P40" i="11"/>
  <c r="O40" i="11"/>
  <c r="N40" i="11"/>
  <c r="M40" i="11"/>
  <c r="K40" i="11"/>
  <c r="I40" i="11"/>
  <c r="H40" i="11" s="1"/>
  <c r="H41" i="11" s="1"/>
  <c r="H42" i="11" s="1"/>
  <c r="H43" i="11" s="1"/>
  <c r="H44" i="11" s="1"/>
  <c r="C40" i="11"/>
  <c r="A40" i="11"/>
  <c r="C34" i="11"/>
  <c r="C33" i="11"/>
  <c r="C32" i="11"/>
  <c r="J32" i="11"/>
  <c r="C31" i="11"/>
  <c r="R30" i="11"/>
  <c r="Q30" i="11"/>
  <c r="P30" i="11"/>
  <c r="O30" i="11"/>
  <c r="M30" i="11"/>
  <c r="L30" i="11"/>
  <c r="K30" i="11"/>
  <c r="I30" i="11"/>
  <c r="C30" i="11"/>
  <c r="F24" i="11"/>
  <c r="C24" i="11"/>
  <c r="F23" i="11"/>
  <c r="C23" i="11"/>
  <c r="F22" i="11"/>
  <c r="C22" i="11"/>
  <c r="J21" i="11"/>
  <c r="O21" i="11" s="1"/>
  <c r="F21" i="11"/>
  <c r="C21" i="11"/>
  <c r="A21" i="11"/>
  <c r="A22" i="11" s="1"/>
  <c r="A23" i="11" s="1"/>
  <c r="A24" i="11" s="1"/>
  <c r="P20" i="11"/>
  <c r="O20" i="11"/>
  <c r="N20" i="11"/>
  <c r="M20" i="11"/>
  <c r="L20" i="11"/>
  <c r="K20" i="11"/>
  <c r="I20" i="11"/>
  <c r="I21" i="11" s="1"/>
  <c r="I22" i="11" s="1"/>
  <c r="I23" i="11" s="1"/>
  <c r="I24" i="11" s="1"/>
  <c r="F20" i="11"/>
  <c r="C20" i="11"/>
  <c r="C14" i="11"/>
  <c r="C13" i="11"/>
  <c r="C12" i="11"/>
  <c r="J11" i="11"/>
  <c r="J12" i="11" s="1"/>
  <c r="A11" i="11"/>
  <c r="A12" i="11" s="1"/>
  <c r="A13" i="11" s="1"/>
  <c r="A14" i="11" s="1"/>
  <c r="P10" i="11"/>
  <c r="O10" i="11"/>
  <c r="N10" i="11"/>
  <c r="M10" i="11"/>
  <c r="L10" i="11"/>
  <c r="K10" i="11"/>
  <c r="I10" i="11"/>
  <c r="H10" i="11" s="1"/>
  <c r="C10" i="11"/>
  <c r="C65" i="8"/>
  <c r="S64" i="8"/>
  <c r="R64" i="8"/>
  <c r="Q64" i="8"/>
  <c r="P64" i="8"/>
  <c r="O64" i="8"/>
  <c r="N64" i="8"/>
  <c r="M64" i="8"/>
  <c r="L64" i="8"/>
  <c r="J64" i="8"/>
  <c r="I64" i="8"/>
  <c r="H64" i="8"/>
  <c r="G64" i="8"/>
  <c r="F64" i="8"/>
  <c r="C64" i="8"/>
  <c r="C63" i="8"/>
  <c r="S62" i="8"/>
  <c r="R62" i="8"/>
  <c r="Q62" i="8"/>
  <c r="P62" i="8"/>
  <c r="O62" i="8"/>
  <c r="N62" i="8"/>
  <c r="M62" i="8"/>
  <c r="L62" i="8"/>
  <c r="J62" i="8"/>
  <c r="I62" i="8"/>
  <c r="H62" i="8"/>
  <c r="G62" i="8"/>
  <c r="F62" i="8"/>
  <c r="C62" i="8"/>
  <c r="C61" i="8"/>
  <c r="S60" i="8"/>
  <c r="R60" i="8"/>
  <c r="Q60" i="8"/>
  <c r="P60" i="8"/>
  <c r="O60" i="8"/>
  <c r="N60" i="8"/>
  <c r="M60" i="8"/>
  <c r="L60" i="8"/>
  <c r="J60" i="8"/>
  <c r="I60" i="8"/>
  <c r="H60" i="8"/>
  <c r="G60" i="8"/>
  <c r="F60" i="8"/>
  <c r="C60" i="8"/>
  <c r="C59" i="8"/>
  <c r="S58" i="8"/>
  <c r="R58" i="8"/>
  <c r="Q58" i="8"/>
  <c r="P58" i="8"/>
  <c r="O58" i="8"/>
  <c r="N58" i="8"/>
  <c r="M58" i="8"/>
  <c r="L58" i="8"/>
  <c r="J58" i="8"/>
  <c r="I58" i="8"/>
  <c r="H58" i="8"/>
  <c r="G58" i="8"/>
  <c r="F58" i="8"/>
  <c r="C58" i="8"/>
  <c r="C57" i="8"/>
  <c r="S56" i="8"/>
  <c r="R56" i="8"/>
  <c r="Q56" i="8"/>
  <c r="P56" i="8"/>
  <c r="O56" i="8"/>
  <c r="N56" i="8"/>
  <c r="M56" i="8"/>
  <c r="L56" i="8"/>
  <c r="I56" i="8"/>
  <c r="H56" i="8"/>
  <c r="G56" i="8"/>
  <c r="C56" i="8"/>
  <c r="C49" i="8"/>
  <c r="O48" i="8"/>
  <c r="N48" i="8"/>
  <c r="M48" i="8"/>
  <c r="L48" i="8"/>
  <c r="J48" i="8"/>
  <c r="I48" i="8"/>
  <c r="H48" i="8"/>
  <c r="G48" i="8"/>
  <c r="F48" i="8"/>
  <c r="E48" i="8"/>
  <c r="D48" i="8"/>
  <c r="C48" i="8"/>
  <c r="B48" i="8"/>
  <c r="C47" i="8"/>
  <c r="O46" i="8"/>
  <c r="N46" i="8"/>
  <c r="M46" i="8"/>
  <c r="L46" i="8"/>
  <c r="J46" i="8"/>
  <c r="I46" i="8"/>
  <c r="H46" i="8"/>
  <c r="G46" i="8"/>
  <c r="F46" i="8"/>
  <c r="E46" i="8"/>
  <c r="D46" i="8"/>
  <c r="C46" i="8"/>
  <c r="B46" i="8"/>
  <c r="C45" i="8"/>
  <c r="O44" i="8"/>
  <c r="N44" i="8"/>
  <c r="M44" i="8"/>
  <c r="L44" i="8"/>
  <c r="J44" i="8"/>
  <c r="I44" i="8"/>
  <c r="H44" i="8"/>
  <c r="G44" i="8"/>
  <c r="F44" i="8"/>
  <c r="E44" i="8"/>
  <c r="D44" i="8"/>
  <c r="C44" i="8"/>
  <c r="B44" i="8"/>
  <c r="C43" i="8"/>
  <c r="O42" i="8"/>
  <c r="N42" i="8"/>
  <c r="M42" i="8"/>
  <c r="L42" i="8"/>
  <c r="J42" i="8"/>
  <c r="I42" i="8"/>
  <c r="H42" i="8"/>
  <c r="G42" i="8"/>
  <c r="F42" i="8"/>
  <c r="E42" i="8"/>
  <c r="D42" i="8"/>
  <c r="C42" i="8"/>
  <c r="B42" i="8"/>
  <c r="C41" i="8"/>
  <c r="O40" i="8"/>
  <c r="N40" i="8"/>
  <c r="M40" i="8"/>
  <c r="L40" i="8"/>
  <c r="J40" i="8"/>
  <c r="I40" i="8"/>
  <c r="H40" i="8"/>
  <c r="G40" i="8"/>
  <c r="F40" i="8"/>
  <c r="E40" i="8"/>
  <c r="D40" i="8"/>
  <c r="C40" i="8"/>
  <c r="B40" i="8"/>
  <c r="A40" i="8"/>
  <c r="J39" i="8"/>
  <c r="I39" i="8"/>
  <c r="H39" i="8"/>
  <c r="H36" i="8"/>
  <c r="D36" i="8"/>
  <c r="C33" i="8"/>
  <c r="Q32" i="8"/>
  <c r="P32" i="8"/>
  <c r="O32" i="8"/>
  <c r="N32" i="8"/>
  <c r="M32" i="8"/>
  <c r="L32" i="8"/>
  <c r="K32" i="8"/>
  <c r="J32" i="8"/>
  <c r="I32" i="8"/>
  <c r="C32" i="8"/>
  <c r="A32" i="8"/>
  <c r="C31" i="8"/>
  <c r="Q30" i="8"/>
  <c r="P30" i="8"/>
  <c r="O30" i="8"/>
  <c r="N30" i="8"/>
  <c r="M30" i="8"/>
  <c r="L30" i="8"/>
  <c r="K30" i="8"/>
  <c r="J30" i="8"/>
  <c r="I30" i="8"/>
  <c r="C30" i="8"/>
  <c r="A30" i="8"/>
  <c r="C29" i="8"/>
  <c r="Q28" i="8"/>
  <c r="P28" i="8"/>
  <c r="O28" i="8"/>
  <c r="N28" i="8"/>
  <c r="M28" i="8"/>
  <c r="L28" i="8"/>
  <c r="K28" i="8"/>
  <c r="J28" i="8"/>
  <c r="I28" i="8"/>
  <c r="C28" i="8"/>
  <c r="A28" i="8"/>
  <c r="C27" i="8"/>
  <c r="Q26" i="8"/>
  <c r="P26" i="8"/>
  <c r="O26" i="8"/>
  <c r="N26" i="8"/>
  <c r="M26" i="8"/>
  <c r="L26" i="8"/>
  <c r="K26" i="8"/>
  <c r="J26" i="8"/>
  <c r="I26" i="8"/>
  <c r="C26" i="8"/>
  <c r="A26" i="8"/>
  <c r="C25" i="8"/>
  <c r="Q24" i="8"/>
  <c r="P24" i="8"/>
  <c r="O24" i="8"/>
  <c r="N24" i="8"/>
  <c r="M24" i="8"/>
  <c r="L24" i="8"/>
  <c r="K24" i="8"/>
  <c r="I24" i="8"/>
  <c r="C24" i="8"/>
  <c r="C19" i="8"/>
  <c r="Q18" i="8"/>
  <c r="P18" i="8"/>
  <c r="O18" i="8"/>
  <c r="N18" i="8"/>
  <c r="M18" i="8"/>
  <c r="L18" i="8"/>
  <c r="K18" i="8"/>
  <c r="J18" i="8"/>
  <c r="I18" i="8"/>
  <c r="D18" i="8"/>
  <c r="C18" i="8"/>
  <c r="A18" i="8"/>
  <c r="C17" i="8"/>
  <c r="Q16" i="8"/>
  <c r="P16" i="8"/>
  <c r="O16" i="8"/>
  <c r="N16" i="8"/>
  <c r="M16" i="8"/>
  <c r="L16" i="8"/>
  <c r="K16" i="8"/>
  <c r="J16" i="8"/>
  <c r="I16" i="8"/>
  <c r="D16" i="8"/>
  <c r="C16" i="8"/>
  <c r="A16" i="8"/>
  <c r="C15" i="8"/>
  <c r="Q14" i="8"/>
  <c r="P14" i="8"/>
  <c r="O14" i="8"/>
  <c r="N14" i="8"/>
  <c r="M14" i="8"/>
  <c r="L14" i="8"/>
  <c r="K14" i="8"/>
  <c r="J14" i="8"/>
  <c r="I14" i="8"/>
  <c r="D14" i="8"/>
  <c r="C14" i="8"/>
  <c r="A14" i="8"/>
  <c r="C13" i="8"/>
  <c r="Q12" i="8"/>
  <c r="P12" i="8"/>
  <c r="O12" i="8"/>
  <c r="N12" i="8"/>
  <c r="M12" i="8"/>
  <c r="L12" i="8"/>
  <c r="K12" i="8"/>
  <c r="J12" i="8"/>
  <c r="I12" i="8"/>
  <c r="D12" i="8"/>
  <c r="C12" i="8"/>
  <c r="A12" i="8"/>
  <c r="C11" i="8"/>
  <c r="Q10" i="8"/>
  <c r="P10" i="8"/>
  <c r="O10" i="8"/>
  <c r="N10" i="8"/>
  <c r="M10" i="8"/>
  <c r="L10" i="8"/>
  <c r="K10" i="8"/>
  <c r="I10" i="8"/>
  <c r="D10" i="8"/>
  <c r="C10" i="8"/>
  <c r="E74" i="7"/>
  <c r="C74" i="7"/>
  <c r="D74" i="7" s="1"/>
  <c r="E73" i="7"/>
  <c r="D73" i="7"/>
  <c r="E72" i="7"/>
  <c r="C72" i="7"/>
  <c r="D72" i="7" s="1"/>
  <c r="E71" i="7"/>
  <c r="C71" i="7"/>
  <c r="D71" i="7" s="1"/>
  <c r="I70" i="7"/>
  <c r="H70" i="7" s="1"/>
  <c r="H71" i="7" s="1"/>
  <c r="E70" i="7"/>
  <c r="C70" i="7"/>
  <c r="D70" i="7" s="1"/>
  <c r="C64" i="7"/>
  <c r="D64" i="7" s="1"/>
  <c r="C63" i="7"/>
  <c r="D63" i="7" s="1"/>
  <c r="C62" i="7"/>
  <c r="D62" i="7" s="1"/>
  <c r="C61" i="7"/>
  <c r="D61" i="7" s="1"/>
  <c r="M60" i="7"/>
  <c r="K60" i="7"/>
  <c r="I60" i="7"/>
  <c r="H60" i="7" s="1"/>
  <c r="H61" i="7" s="1"/>
  <c r="C60" i="7"/>
  <c r="D60" i="7" s="1"/>
  <c r="C54" i="7"/>
  <c r="D54" i="7" s="1"/>
  <c r="C53" i="7"/>
  <c r="D53" i="7" s="1"/>
  <c r="C52" i="7"/>
  <c r="D52" i="7" s="1"/>
  <c r="M51" i="7"/>
  <c r="M52" i="7" s="1"/>
  <c r="M53" i="7" s="1"/>
  <c r="M54" i="7" s="1"/>
  <c r="K51" i="7"/>
  <c r="K52" i="7" s="1"/>
  <c r="K53" i="7" s="1"/>
  <c r="K54" i="7" s="1"/>
  <c r="J51" i="7"/>
  <c r="J52" i="7" s="1"/>
  <c r="J53" i="7" s="1"/>
  <c r="J54" i="7" s="1"/>
  <c r="C51" i="7"/>
  <c r="D51" i="7" s="1"/>
  <c r="I50" i="7"/>
  <c r="C50" i="7"/>
  <c r="D50" i="7" s="1"/>
  <c r="E34" i="7"/>
  <c r="D34" i="7"/>
  <c r="E33" i="7"/>
  <c r="E32" i="7"/>
  <c r="D32" i="7"/>
  <c r="J31" i="7"/>
  <c r="K31" i="7" s="1"/>
  <c r="E31" i="7"/>
  <c r="D31" i="7"/>
  <c r="A31" i="7"/>
  <c r="I30" i="7"/>
  <c r="I31" i="7" s="1"/>
  <c r="E30" i="7"/>
  <c r="C30" i="7"/>
  <c r="D30" i="7" s="1"/>
  <c r="O70" i="10"/>
  <c r="N70" i="10"/>
  <c r="B70" i="10"/>
  <c r="C70" i="10" s="1"/>
  <c r="O68" i="10"/>
  <c r="N68" i="10"/>
  <c r="B68" i="10"/>
  <c r="C69" i="10" s="1"/>
  <c r="O66" i="10"/>
  <c r="N66" i="10"/>
  <c r="B66" i="10"/>
  <c r="C67" i="10" s="1"/>
  <c r="O64" i="10"/>
  <c r="N64" i="10"/>
  <c r="B64" i="10"/>
  <c r="C65" i="10" s="1"/>
  <c r="O62" i="10"/>
  <c r="N62" i="10"/>
  <c r="J62" i="10"/>
  <c r="P62" i="10" s="1"/>
  <c r="Q62" i="10" s="1"/>
  <c r="R62" i="10" s="1"/>
  <c r="S62" i="10" s="1"/>
  <c r="T62" i="10" s="1"/>
  <c r="B62" i="10"/>
  <c r="C63" i="10" s="1"/>
  <c r="J61" i="10"/>
  <c r="I61" i="10"/>
  <c r="H61" i="10"/>
  <c r="F60" i="10"/>
  <c r="E60" i="10"/>
  <c r="H58" i="10"/>
  <c r="E58" i="10"/>
  <c r="O55" i="10"/>
  <c r="N55" i="10"/>
  <c r="B55" i="10"/>
  <c r="O53" i="10"/>
  <c r="N53" i="10"/>
  <c r="B53" i="10"/>
  <c r="O51" i="10"/>
  <c r="N51" i="10"/>
  <c r="B51" i="10"/>
  <c r="O49" i="10"/>
  <c r="N49" i="10"/>
  <c r="B49" i="10"/>
  <c r="O47" i="10"/>
  <c r="N47" i="10"/>
  <c r="J47" i="10"/>
  <c r="B47" i="10"/>
  <c r="A47" i="10"/>
  <c r="J46" i="10"/>
  <c r="I46" i="10"/>
  <c r="H46" i="10"/>
  <c r="E41" i="10"/>
  <c r="C41" i="10"/>
  <c r="D41" i="10" s="1"/>
  <c r="E40" i="10"/>
  <c r="C40" i="10"/>
  <c r="D40" i="10" s="1"/>
  <c r="E39" i="10"/>
  <c r="D39" i="10"/>
  <c r="E38" i="10"/>
  <c r="C38" i="10"/>
  <c r="D38" i="10" s="1"/>
  <c r="H38" i="10"/>
  <c r="E37" i="10"/>
  <c r="C37" i="10"/>
  <c r="D37" i="10" s="1"/>
  <c r="C31" i="10"/>
  <c r="D31" i="10" s="1"/>
  <c r="C30" i="10"/>
  <c r="D30" i="10" s="1"/>
  <c r="C29" i="10"/>
  <c r="D29" i="10" s="1"/>
  <c r="J28" i="10"/>
  <c r="O28" i="10" s="1"/>
  <c r="C28" i="10"/>
  <c r="D28" i="10" s="1"/>
  <c r="P27" i="10"/>
  <c r="O27" i="10"/>
  <c r="N27" i="10"/>
  <c r="M27" i="10"/>
  <c r="L27" i="10"/>
  <c r="K27" i="10"/>
  <c r="I27" i="10"/>
  <c r="H27" i="10" s="1"/>
  <c r="C27" i="10"/>
  <c r="D27" i="10" s="1"/>
  <c r="C20" i="10"/>
  <c r="E19" i="10"/>
  <c r="C19" i="10"/>
  <c r="C18" i="10"/>
  <c r="E17" i="10"/>
  <c r="C17" i="10"/>
  <c r="C16" i="10"/>
  <c r="E15" i="10"/>
  <c r="C15" i="10"/>
  <c r="C14" i="10"/>
  <c r="E13" i="10"/>
  <c r="C13" i="10"/>
  <c r="A13" i="10"/>
  <c r="A15" i="10" s="1"/>
  <c r="C12" i="10"/>
  <c r="N13" i="10"/>
  <c r="N15" i="10" s="1"/>
  <c r="N17" i="10" s="1"/>
  <c r="N19" i="10" s="1"/>
  <c r="M13" i="10"/>
  <c r="M15" i="10" s="1"/>
  <c r="M17" i="10" s="1"/>
  <c r="M19" i="10" s="1"/>
  <c r="L13" i="10"/>
  <c r="L15" i="10" s="1"/>
  <c r="L17" i="10" s="1"/>
  <c r="L19" i="10" s="1"/>
  <c r="I11" i="10"/>
  <c r="H11" i="10" s="1"/>
  <c r="H13" i="10" s="1"/>
  <c r="E11" i="10"/>
  <c r="C11" i="10"/>
  <c r="C47" i="6"/>
  <c r="D47" i="6" s="1"/>
  <c r="C46" i="6"/>
  <c r="D46" i="6" s="1"/>
  <c r="C45" i="6"/>
  <c r="D45" i="6" s="1"/>
  <c r="C44" i="6"/>
  <c r="D44" i="6" s="1"/>
  <c r="K43" i="6"/>
  <c r="I43" i="6"/>
  <c r="C43" i="6"/>
  <c r="D43" i="6" s="1"/>
  <c r="J64" i="10"/>
  <c r="P64" i="10" s="1"/>
  <c r="Q64" i="10" s="1"/>
  <c r="R64" i="10" s="1"/>
  <c r="S64" i="10" s="1"/>
  <c r="T64" i="10" s="1"/>
  <c r="I62" i="10"/>
  <c r="F176" i="3"/>
  <c r="E176" i="3" s="1"/>
  <c r="C176" i="3"/>
  <c r="D176" i="3" s="1"/>
  <c r="F175" i="3"/>
  <c r="E175" i="3" s="1"/>
  <c r="C175" i="3"/>
  <c r="D175" i="3" s="1"/>
  <c r="F174" i="3"/>
  <c r="E174" i="3" s="1"/>
  <c r="C174" i="3"/>
  <c r="D174" i="3" s="1"/>
  <c r="J173" i="3"/>
  <c r="O173" i="3" s="1"/>
  <c r="F173" i="3"/>
  <c r="E173" i="3" s="1"/>
  <c r="C173" i="3"/>
  <c r="D173" i="3" s="1"/>
  <c r="O172" i="3"/>
  <c r="N172" i="3"/>
  <c r="M172" i="3"/>
  <c r="L172" i="3"/>
  <c r="K172" i="3"/>
  <c r="I172" i="3"/>
  <c r="H172" i="3" s="1"/>
  <c r="F172" i="3"/>
  <c r="E172" i="3" s="1"/>
  <c r="E156" i="3"/>
  <c r="C156" i="3"/>
  <c r="D156" i="3" s="1"/>
  <c r="E155" i="3"/>
  <c r="C155" i="3"/>
  <c r="D155" i="3" s="1"/>
  <c r="E154" i="3"/>
  <c r="C154" i="3"/>
  <c r="D154" i="3" s="1"/>
  <c r="J153" i="3"/>
  <c r="M153" i="3" s="1"/>
  <c r="E153" i="3"/>
  <c r="C153" i="3"/>
  <c r="D153" i="3" s="1"/>
  <c r="M152" i="3"/>
  <c r="L152" i="3"/>
  <c r="K152" i="3"/>
  <c r="I152" i="3"/>
  <c r="H152" i="3" s="1"/>
  <c r="C152" i="3"/>
  <c r="D152" i="3" s="1"/>
  <c r="C128" i="3"/>
  <c r="D128" i="3" s="1"/>
  <c r="C127" i="3"/>
  <c r="D127" i="3" s="1"/>
  <c r="J125" i="3"/>
  <c r="N125" i="3" s="1"/>
  <c r="C125" i="3"/>
  <c r="D125" i="3" s="1"/>
  <c r="I124" i="3"/>
  <c r="H124" i="3" s="1"/>
  <c r="C124" i="3"/>
  <c r="D124" i="3" s="1"/>
  <c r="F117" i="3"/>
  <c r="E117" i="3" s="1"/>
  <c r="C117" i="3"/>
  <c r="D117" i="3" s="1"/>
  <c r="F116" i="3"/>
  <c r="E116" i="3" s="1"/>
  <c r="C116" i="3"/>
  <c r="D116" i="3" s="1"/>
  <c r="F115" i="3"/>
  <c r="E115" i="3" s="1"/>
  <c r="C115" i="3"/>
  <c r="D115" i="3" s="1"/>
  <c r="J114" i="3"/>
  <c r="F114" i="3"/>
  <c r="E114" i="3" s="1"/>
  <c r="C114" i="3"/>
  <c r="D114" i="3" s="1"/>
  <c r="A114" i="3"/>
  <c r="F113" i="3"/>
  <c r="E113" i="3" s="1"/>
  <c r="C113" i="3"/>
  <c r="D113" i="3" s="1"/>
  <c r="F107" i="3"/>
  <c r="E107" i="3" s="1"/>
  <c r="C107" i="3"/>
  <c r="D107" i="3" s="1"/>
  <c r="C106" i="3"/>
  <c r="D106" i="3" s="1"/>
  <c r="E105" i="3"/>
  <c r="C105" i="3"/>
  <c r="D105" i="3" s="1"/>
  <c r="J104" i="3"/>
  <c r="E104" i="3"/>
  <c r="D104" i="3"/>
  <c r="A104" i="3"/>
  <c r="A105" i="3" s="1"/>
  <c r="A106" i="3" s="1"/>
  <c r="A107" i="3" s="1"/>
  <c r="O103" i="3"/>
  <c r="I103" i="3"/>
  <c r="H103" i="3" s="1"/>
  <c r="E103" i="3"/>
  <c r="C103" i="3"/>
  <c r="D103" i="3" s="1"/>
  <c r="F97" i="3"/>
  <c r="E97" i="3" s="1"/>
  <c r="D97" i="3"/>
  <c r="D96" i="3"/>
  <c r="E95" i="3"/>
  <c r="D95" i="3"/>
  <c r="J94" i="3"/>
  <c r="J95" i="3" s="1"/>
  <c r="E94" i="3"/>
  <c r="D94" i="3"/>
  <c r="O93" i="3"/>
  <c r="N93" i="3"/>
  <c r="M93" i="3"/>
  <c r="L93" i="3"/>
  <c r="K93" i="3"/>
  <c r="I93" i="3"/>
  <c r="H93" i="3" s="1"/>
  <c r="F93" i="3"/>
  <c r="E93" i="3" s="1"/>
  <c r="D93" i="3"/>
  <c r="C86" i="3"/>
  <c r="H85" i="3"/>
  <c r="I85" i="3" s="1"/>
  <c r="C85" i="3"/>
  <c r="C84" i="3"/>
  <c r="H83" i="3"/>
  <c r="I83" i="3" s="1"/>
  <c r="C83" i="3"/>
  <c r="C82" i="3"/>
  <c r="H81" i="3"/>
  <c r="I81" i="3" s="1"/>
  <c r="C81" i="3"/>
  <c r="C80" i="3"/>
  <c r="H79" i="3"/>
  <c r="I79" i="3" s="1"/>
  <c r="C79" i="3"/>
  <c r="C78" i="3"/>
  <c r="N77" i="3"/>
  <c r="M77" i="3"/>
  <c r="J77" i="3"/>
  <c r="J79" i="3" s="1"/>
  <c r="H77" i="3"/>
  <c r="I77" i="3" s="1"/>
  <c r="C77" i="3"/>
  <c r="F71" i="3"/>
  <c r="E71" i="3" s="1"/>
  <c r="C71" i="3"/>
  <c r="D71" i="3" s="1"/>
  <c r="F70" i="3"/>
  <c r="E70" i="3" s="1"/>
  <c r="C70" i="3"/>
  <c r="D70" i="3" s="1"/>
  <c r="F69" i="3"/>
  <c r="E69" i="3" s="1"/>
  <c r="C69" i="3"/>
  <c r="D69" i="3" s="1"/>
  <c r="J68" i="3"/>
  <c r="J69" i="3" s="1"/>
  <c r="F68" i="3"/>
  <c r="E68" i="3" s="1"/>
  <c r="O67" i="3"/>
  <c r="N67" i="3"/>
  <c r="M67" i="3"/>
  <c r="L67" i="3"/>
  <c r="K67" i="3"/>
  <c r="I67" i="3"/>
  <c r="I68" i="3" s="1"/>
  <c r="F67" i="3"/>
  <c r="E67" i="3" s="1"/>
  <c r="C67" i="3"/>
  <c r="D67" i="3" s="1"/>
  <c r="A77" i="3"/>
  <c r="F61" i="3"/>
  <c r="E61" i="3" s="1"/>
  <c r="C61" i="3"/>
  <c r="D61" i="3" s="1"/>
  <c r="F60" i="3"/>
  <c r="E60" i="3" s="1"/>
  <c r="C60" i="3"/>
  <c r="D60" i="3" s="1"/>
  <c r="F59" i="3"/>
  <c r="E59" i="3" s="1"/>
  <c r="C59" i="3"/>
  <c r="D59" i="3" s="1"/>
  <c r="J58" i="3"/>
  <c r="E58" i="3"/>
  <c r="C58" i="3"/>
  <c r="D58" i="3" s="1"/>
  <c r="M58" i="3"/>
  <c r="M59" i="3" s="1"/>
  <c r="M60" i="3" s="1"/>
  <c r="M61" i="3" s="1"/>
  <c r="L58" i="3"/>
  <c r="L59" i="3" s="1"/>
  <c r="L60" i="3" s="1"/>
  <c r="L61" i="3" s="1"/>
  <c r="K58" i="3"/>
  <c r="K59" i="3" s="1"/>
  <c r="K60" i="3" s="1"/>
  <c r="K61" i="3" s="1"/>
  <c r="H57" i="3"/>
  <c r="F57" i="3"/>
  <c r="E57" i="3" s="1"/>
  <c r="C57" i="3"/>
  <c r="D57" i="3" s="1"/>
  <c r="F51" i="3"/>
  <c r="E50" i="3"/>
  <c r="E49" i="3"/>
  <c r="J48" i="3"/>
  <c r="J49" i="3" s="1"/>
  <c r="A48" i="3"/>
  <c r="N47" i="3"/>
  <c r="M47" i="3"/>
  <c r="M48" i="3" s="1"/>
  <c r="M49" i="3" s="1"/>
  <c r="M50" i="3" s="1"/>
  <c r="M51" i="3" s="1"/>
  <c r="L47" i="3"/>
  <c r="L48" i="3" s="1"/>
  <c r="L49" i="3" s="1"/>
  <c r="L50" i="3" s="1"/>
  <c r="L51" i="3" s="1"/>
  <c r="K47" i="3"/>
  <c r="K48" i="3" s="1"/>
  <c r="K49" i="3" s="1"/>
  <c r="K50" i="3" s="1"/>
  <c r="K51" i="3" s="1"/>
  <c r="I47" i="3"/>
  <c r="I48" i="3" s="1"/>
  <c r="C47" i="3"/>
  <c r="D47" i="3" s="1"/>
  <c r="E41" i="3"/>
  <c r="C41" i="3"/>
  <c r="D41" i="3" s="1"/>
  <c r="E40" i="3"/>
  <c r="C40" i="3"/>
  <c r="D40" i="3" s="1"/>
  <c r="C39" i="3"/>
  <c r="D39" i="3" s="1"/>
  <c r="J38" i="3"/>
  <c r="E38" i="3"/>
  <c r="C38" i="3"/>
  <c r="D38" i="3" s="1"/>
  <c r="K38" i="3"/>
  <c r="K39" i="3" s="1"/>
  <c r="K40" i="3" s="1"/>
  <c r="K41" i="3" s="1"/>
  <c r="I37" i="3"/>
  <c r="I38" i="3" s="1"/>
  <c r="I39" i="3" s="1"/>
  <c r="I40" i="3" s="1"/>
  <c r="I41" i="3" s="1"/>
  <c r="E37" i="3"/>
  <c r="C37" i="3"/>
  <c r="D37" i="3" s="1"/>
  <c r="C30" i="3"/>
  <c r="F29" i="3"/>
  <c r="C29" i="3"/>
  <c r="C28" i="3"/>
  <c r="C27" i="3"/>
  <c r="C26" i="3"/>
  <c r="F25" i="3"/>
  <c r="C25" i="3"/>
  <c r="C24" i="3"/>
  <c r="K23" i="3"/>
  <c r="P23" i="3" s="1"/>
  <c r="F23" i="3"/>
  <c r="C23" i="3"/>
  <c r="A23" i="3"/>
  <c r="C22" i="3"/>
  <c r="P21" i="3"/>
  <c r="N21" i="3"/>
  <c r="O21" i="3" s="1"/>
  <c r="M21" i="3"/>
  <c r="L21" i="3"/>
  <c r="J21" i="3"/>
  <c r="J23" i="3" s="1"/>
  <c r="F21" i="3"/>
  <c r="C21" i="3"/>
  <c r="J11" i="3"/>
  <c r="I10" i="3"/>
  <c r="H10" i="3" s="1"/>
  <c r="A4" i="3"/>
  <c r="C45" i="2"/>
  <c r="D45" i="2" s="1"/>
  <c r="F44" i="2"/>
  <c r="E44" i="2" s="1"/>
  <c r="C44" i="2"/>
  <c r="D44" i="2" s="1"/>
  <c r="E43" i="2"/>
  <c r="C43" i="2"/>
  <c r="D43" i="2" s="1"/>
  <c r="J42" i="2"/>
  <c r="O42" i="2" s="1"/>
  <c r="E42" i="2"/>
  <c r="C42" i="2"/>
  <c r="D42" i="2" s="1"/>
  <c r="P41" i="2"/>
  <c r="O41" i="2"/>
  <c r="N41" i="2"/>
  <c r="M41" i="2"/>
  <c r="L41" i="2"/>
  <c r="K41" i="2"/>
  <c r="I41" i="2"/>
  <c r="H41" i="2" s="1"/>
  <c r="C41" i="2"/>
  <c r="D41" i="2" s="1"/>
  <c r="F25" i="2"/>
  <c r="E25" i="2" s="1"/>
  <c r="C25" i="2"/>
  <c r="D25" i="2" s="1"/>
  <c r="F24" i="2"/>
  <c r="E24" i="2" s="1"/>
  <c r="C24" i="2"/>
  <c r="D24" i="2" s="1"/>
  <c r="F23" i="2"/>
  <c r="E23" i="2" s="1"/>
  <c r="C23" i="2"/>
  <c r="D23" i="2" s="1"/>
  <c r="J22" i="2"/>
  <c r="M22" i="2" s="1"/>
  <c r="F22" i="2"/>
  <c r="E22" i="2" s="1"/>
  <c r="C22" i="2"/>
  <c r="D22" i="2" s="1"/>
  <c r="A22" i="2"/>
  <c r="A23" i="2" s="1"/>
  <c r="A24" i="2" s="1"/>
  <c r="A25" i="2" s="1"/>
  <c r="M21" i="2"/>
  <c r="L21" i="2"/>
  <c r="K21" i="2"/>
  <c r="I21" i="2"/>
  <c r="I22" i="2" s="1"/>
  <c r="F21" i="2"/>
  <c r="E21" i="2" s="1"/>
  <c r="C21" i="2"/>
  <c r="D21" i="2" s="1"/>
  <c r="F15" i="2"/>
  <c r="E15" i="2" s="1"/>
  <c r="D15" i="2"/>
  <c r="F14" i="2"/>
  <c r="E14" i="2" s="1"/>
  <c r="C14" i="2"/>
  <c r="D14" i="2" s="1"/>
  <c r="F13" i="2"/>
  <c r="E13" i="2" s="1"/>
  <c r="C13" i="2"/>
  <c r="D13" i="2" s="1"/>
  <c r="J12" i="2"/>
  <c r="J13" i="2" s="1"/>
  <c r="F12" i="2"/>
  <c r="E12" i="2" s="1"/>
  <c r="M11" i="2"/>
  <c r="L11" i="2"/>
  <c r="K11" i="2"/>
  <c r="I11" i="2"/>
  <c r="I12" i="2" s="1"/>
  <c r="I13" i="2" s="1"/>
  <c r="I14" i="2" s="1"/>
  <c r="I15" i="2" s="1"/>
  <c r="F11" i="2"/>
  <c r="E11" i="2" s="1"/>
  <c r="C11" i="2"/>
  <c r="D11" i="2" s="1"/>
  <c r="K53" i="12" l="1"/>
  <c r="K54" i="12" s="1"/>
  <c r="K55" i="12" s="1"/>
  <c r="K56" i="12" s="1"/>
  <c r="M53" i="12"/>
  <c r="J54" i="12"/>
  <c r="N53" i="12"/>
  <c r="L53" i="12"/>
  <c r="I32" i="11"/>
  <c r="H32" i="11" s="1"/>
  <c r="N32" i="11"/>
  <c r="L38" i="3"/>
  <c r="M38" i="3"/>
  <c r="N38" i="3"/>
  <c r="P41" i="12"/>
  <c r="O41" i="12"/>
  <c r="L63" i="12"/>
  <c r="I63" i="12"/>
  <c r="H63" i="12" s="1"/>
  <c r="M63" i="12"/>
  <c r="N63" i="12"/>
  <c r="K11" i="3"/>
  <c r="O11" i="3"/>
  <c r="L11" i="3"/>
  <c r="P11" i="3"/>
  <c r="M11" i="3"/>
  <c r="N11" i="3"/>
  <c r="I51" i="7"/>
  <c r="I52" i="7" s="1"/>
  <c r="I53" i="7" s="1"/>
  <c r="I54" i="7" s="1"/>
  <c r="H50" i="7"/>
  <c r="H51" i="7" s="1"/>
  <c r="H52" i="7" s="1"/>
  <c r="H53" i="7" s="1"/>
  <c r="H54" i="7" s="1"/>
  <c r="H43" i="6"/>
  <c r="H44" i="6" s="1"/>
  <c r="H45" i="6" s="1"/>
  <c r="H46" i="6" s="1"/>
  <c r="H47" i="6" s="1"/>
  <c r="E23" i="11"/>
  <c r="E21" i="11"/>
  <c r="E22" i="11"/>
  <c r="E24" i="11"/>
  <c r="E20" i="11"/>
  <c r="J12" i="3"/>
  <c r="H22" i="12"/>
  <c r="J23" i="12"/>
  <c r="I22" i="12"/>
  <c r="H21" i="12"/>
  <c r="I21" i="12"/>
  <c r="J105" i="3"/>
  <c r="I105" i="3" s="1"/>
  <c r="H105" i="3" s="1"/>
  <c r="L104" i="3"/>
  <c r="K104" i="3"/>
  <c r="M104" i="3"/>
  <c r="N104" i="3"/>
  <c r="J39" i="3"/>
  <c r="E43" i="12"/>
  <c r="L114" i="3"/>
  <c r="N114" i="3"/>
  <c r="I114" i="3"/>
  <c r="K114" i="3"/>
  <c r="M114" i="3"/>
  <c r="O114" i="3"/>
  <c r="J59" i="3"/>
  <c r="J60" i="3" s="1"/>
  <c r="P58" i="3"/>
  <c r="N58" i="3"/>
  <c r="O58" i="3"/>
  <c r="A42" i="8"/>
  <c r="E55" i="12"/>
  <c r="E53" i="12"/>
  <c r="E54" i="12"/>
  <c r="E56" i="12"/>
  <c r="K41" i="12"/>
  <c r="J42" i="12"/>
  <c r="E77" i="3"/>
  <c r="F77" i="3" s="1"/>
  <c r="O125" i="3"/>
  <c r="M125" i="3"/>
  <c r="E79" i="3"/>
  <c r="F79" i="3" s="1"/>
  <c r="E81" i="3"/>
  <c r="F81" i="3" s="1"/>
  <c r="E83" i="3"/>
  <c r="F83" i="3" s="1"/>
  <c r="E85" i="3"/>
  <c r="F85" i="3" s="1"/>
  <c r="A115" i="3"/>
  <c r="K77" i="3"/>
  <c r="J81" i="3"/>
  <c r="K79" i="3"/>
  <c r="L79" i="3" s="1"/>
  <c r="H67" i="3"/>
  <c r="J126" i="3"/>
  <c r="N126" i="3" s="1"/>
  <c r="L125" i="3"/>
  <c r="O41" i="11"/>
  <c r="K41" i="11"/>
  <c r="E68" i="10"/>
  <c r="I125" i="3"/>
  <c r="H125" i="3" s="1"/>
  <c r="K125" i="3"/>
  <c r="S47" i="10"/>
  <c r="L47" i="10"/>
  <c r="L49" i="10" s="1"/>
  <c r="L51" i="10" s="1"/>
  <c r="L53" i="10" s="1"/>
  <c r="L55" i="10" s="1"/>
  <c r="H21" i="2"/>
  <c r="H22" i="2" s="1"/>
  <c r="H23" i="2" s="1"/>
  <c r="I23" i="2" s="1"/>
  <c r="M12" i="2"/>
  <c r="K12" i="2"/>
  <c r="L166" i="3"/>
  <c r="K166" i="3"/>
  <c r="M166" i="3"/>
  <c r="H166" i="3"/>
  <c r="L153" i="3"/>
  <c r="J154" i="3"/>
  <c r="I153" i="3"/>
  <c r="H153" i="3" s="1"/>
  <c r="K153" i="3"/>
  <c r="J115" i="3"/>
  <c r="I104" i="3"/>
  <c r="H104" i="3" s="1"/>
  <c r="O104" i="3"/>
  <c r="N95" i="3"/>
  <c r="L95" i="3"/>
  <c r="J96" i="3"/>
  <c r="O95" i="3"/>
  <c r="M95" i="3"/>
  <c r="K95" i="3"/>
  <c r="I95" i="3"/>
  <c r="H95" i="3" s="1"/>
  <c r="L94" i="3"/>
  <c r="N94" i="3"/>
  <c r="I94" i="3"/>
  <c r="H94" i="3" s="1"/>
  <c r="K94" i="3"/>
  <c r="M94" i="3"/>
  <c r="O94" i="3"/>
  <c r="I69" i="3"/>
  <c r="H68" i="3"/>
  <c r="N69" i="3"/>
  <c r="L69" i="3"/>
  <c r="J70" i="3"/>
  <c r="O69" i="3"/>
  <c r="M69" i="3"/>
  <c r="K69" i="3"/>
  <c r="L68" i="3"/>
  <c r="N68" i="3"/>
  <c r="K68" i="3"/>
  <c r="M68" i="3"/>
  <c r="O68" i="3"/>
  <c r="I58" i="3"/>
  <c r="I49" i="3"/>
  <c r="H48" i="3"/>
  <c r="J50" i="3"/>
  <c r="N49" i="3"/>
  <c r="N48" i="3"/>
  <c r="H47" i="3"/>
  <c r="A94" i="3"/>
  <c r="A79" i="3"/>
  <c r="A49" i="3"/>
  <c r="A93" i="3"/>
  <c r="F68" i="10"/>
  <c r="M41" i="11"/>
  <c r="Q41" i="11"/>
  <c r="J42" i="11"/>
  <c r="J64" i="12"/>
  <c r="H54" i="12"/>
  <c r="H55" i="12" s="1"/>
  <c r="H56" i="12" s="1"/>
  <c r="I41" i="12"/>
  <c r="I42" i="12" s="1"/>
  <c r="I43" i="12" s="1"/>
  <c r="I44" i="12" s="1"/>
  <c r="E41" i="12"/>
  <c r="K31" i="12"/>
  <c r="J32" i="12"/>
  <c r="J33" i="12" s="1"/>
  <c r="L33" i="12" s="1"/>
  <c r="M33" i="12" s="1"/>
  <c r="N33" i="12" s="1"/>
  <c r="O33" i="12" s="1"/>
  <c r="I21" i="3"/>
  <c r="I23" i="3" s="1"/>
  <c r="J25" i="3"/>
  <c r="J27" i="3" s="1"/>
  <c r="M23" i="3"/>
  <c r="K25" i="3"/>
  <c r="L23" i="3"/>
  <c r="N23" i="3"/>
  <c r="O23" i="3" s="1"/>
  <c r="A25" i="3"/>
  <c r="H47" i="10"/>
  <c r="I47" i="10"/>
  <c r="J49" i="10"/>
  <c r="R49" i="10" s="1"/>
  <c r="I11" i="3"/>
  <c r="Q47" i="10"/>
  <c r="A49" i="10"/>
  <c r="L42" i="2"/>
  <c r="N42" i="2"/>
  <c r="P42" i="2"/>
  <c r="J43" i="2"/>
  <c r="I42" i="2"/>
  <c r="H42" i="2" s="1"/>
  <c r="K42" i="2"/>
  <c r="M42" i="2"/>
  <c r="L22" i="2"/>
  <c r="J23" i="2"/>
  <c r="K22" i="2"/>
  <c r="J14" i="2"/>
  <c r="L13" i="2"/>
  <c r="M13" i="2"/>
  <c r="K13" i="2"/>
  <c r="L12" i="2"/>
  <c r="C55" i="10"/>
  <c r="C51" i="10"/>
  <c r="C53" i="10"/>
  <c r="A4" i="5"/>
  <c r="A4" i="8"/>
  <c r="A4" i="7"/>
  <c r="A4" i="11" s="1"/>
  <c r="A4" i="12" s="1"/>
  <c r="A4" i="6"/>
  <c r="A4" i="10"/>
  <c r="C47" i="10"/>
  <c r="C48" i="10"/>
  <c r="P47" i="10"/>
  <c r="R47" i="10"/>
  <c r="T47" i="10"/>
  <c r="C52" i="10"/>
  <c r="C54" i="10"/>
  <c r="C56" i="10"/>
  <c r="E62" i="10"/>
  <c r="C49" i="10"/>
  <c r="C50" i="10"/>
  <c r="K63" i="12"/>
  <c r="J55" i="12"/>
  <c r="E42" i="12"/>
  <c r="N41" i="12"/>
  <c r="L41" i="12"/>
  <c r="M41" i="12"/>
  <c r="E44" i="12"/>
  <c r="I31" i="12"/>
  <c r="I32" i="12" s="1"/>
  <c r="I33" i="12" s="1"/>
  <c r="I34" i="12" s="1"/>
  <c r="E23" i="12"/>
  <c r="E21" i="12"/>
  <c r="E22" i="12"/>
  <c r="E24" i="12"/>
  <c r="E20" i="12"/>
  <c r="H13" i="12"/>
  <c r="I12" i="12"/>
  <c r="J12" i="12" s="1"/>
  <c r="I11" i="12"/>
  <c r="J11" i="12" s="1"/>
  <c r="A13" i="12"/>
  <c r="A14" i="12" s="1"/>
  <c r="I41" i="11"/>
  <c r="I42" i="11" s="1"/>
  <c r="I43" i="11" s="1"/>
  <c r="I44" i="11" s="1"/>
  <c r="N41" i="11"/>
  <c r="J33" i="11"/>
  <c r="R32" i="11"/>
  <c r="P32" i="11"/>
  <c r="L32" i="11"/>
  <c r="Q32" i="11"/>
  <c r="O32" i="11"/>
  <c r="M32" i="11"/>
  <c r="K32" i="11"/>
  <c r="H30" i="11"/>
  <c r="K31" i="11"/>
  <c r="M31" i="11"/>
  <c r="O31" i="11"/>
  <c r="Q31" i="11"/>
  <c r="L31" i="11"/>
  <c r="P31" i="11"/>
  <c r="R31" i="11"/>
  <c r="L21" i="11"/>
  <c r="N21" i="11"/>
  <c r="P21" i="11"/>
  <c r="J22" i="11"/>
  <c r="H20" i="11"/>
  <c r="H21" i="11" s="1"/>
  <c r="H22" i="11" s="1"/>
  <c r="H23" i="11" s="1"/>
  <c r="H24" i="11" s="1"/>
  <c r="K21" i="11"/>
  <c r="M21" i="11"/>
  <c r="P12" i="11"/>
  <c r="N12" i="11"/>
  <c r="L12" i="11"/>
  <c r="J13" i="11"/>
  <c r="O12" i="11"/>
  <c r="M12" i="11"/>
  <c r="K12" i="11"/>
  <c r="I12" i="11"/>
  <c r="H12" i="11" s="1"/>
  <c r="L11" i="11"/>
  <c r="N11" i="11"/>
  <c r="P11" i="11"/>
  <c r="I11" i="11"/>
  <c r="H11" i="11" s="1"/>
  <c r="K11" i="11"/>
  <c r="M11" i="11"/>
  <c r="O11" i="11"/>
  <c r="H72" i="7"/>
  <c r="I61" i="7"/>
  <c r="J61" i="7" s="1"/>
  <c r="H62" i="7"/>
  <c r="A32" i="7"/>
  <c r="I32" i="7"/>
  <c r="H31" i="7"/>
  <c r="J32" i="7"/>
  <c r="K32" i="7" s="1"/>
  <c r="H30" i="7"/>
  <c r="H39" i="10"/>
  <c r="I38" i="10"/>
  <c r="J38" i="10" s="1"/>
  <c r="P38" i="10" s="1"/>
  <c r="L28" i="10"/>
  <c r="N28" i="10"/>
  <c r="P28" i="10"/>
  <c r="J29" i="10"/>
  <c r="I28" i="10"/>
  <c r="H28" i="10" s="1"/>
  <c r="K28" i="10"/>
  <c r="M28" i="10"/>
  <c r="A17" i="10"/>
  <c r="H15" i="10"/>
  <c r="C66" i="10"/>
  <c r="E64" i="10"/>
  <c r="F64" i="10"/>
  <c r="E66" i="10"/>
  <c r="C71" i="10"/>
  <c r="F62" i="10"/>
  <c r="C62" i="10"/>
  <c r="L62" i="10"/>
  <c r="L64" i="10" s="1"/>
  <c r="L66" i="10" s="1"/>
  <c r="L68" i="10" s="1"/>
  <c r="L70" i="10" s="1"/>
  <c r="A64" i="10"/>
  <c r="F70" i="10"/>
  <c r="A62" i="10"/>
  <c r="F66" i="10"/>
  <c r="I44" i="6"/>
  <c r="C64" i="10"/>
  <c r="C68" i="10"/>
  <c r="L173" i="3"/>
  <c r="N173" i="3"/>
  <c r="J174" i="3"/>
  <c r="I173" i="3"/>
  <c r="H173" i="3" s="1"/>
  <c r="K173" i="3"/>
  <c r="M173" i="3"/>
  <c r="L55" i="12" l="1"/>
  <c r="M55" i="12"/>
  <c r="N55" i="12"/>
  <c r="N54" i="12"/>
  <c r="L54" i="12"/>
  <c r="M54" i="12"/>
  <c r="I54" i="12"/>
  <c r="I55" i="12" s="1"/>
  <c r="I56" i="12" s="1"/>
  <c r="J56" i="12"/>
  <c r="I33" i="11"/>
  <c r="H33" i="11" s="1"/>
  <c r="N33" i="11"/>
  <c r="L39" i="3"/>
  <c r="M39" i="3"/>
  <c r="N39" i="3"/>
  <c r="L42" i="12"/>
  <c r="O42" i="12"/>
  <c r="P42" i="12"/>
  <c r="M64" i="12"/>
  <c r="I64" i="12"/>
  <c r="H64" i="12" s="1"/>
  <c r="L64" i="12"/>
  <c r="N64" i="12"/>
  <c r="M12" i="3"/>
  <c r="K12" i="3"/>
  <c r="O12" i="3"/>
  <c r="L12" i="3"/>
  <c r="N12" i="3"/>
  <c r="P12" i="3"/>
  <c r="L11" i="12"/>
  <c r="M11" i="12"/>
  <c r="N11" i="12" s="1"/>
  <c r="O11" i="12" s="1"/>
  <c r="P11" i="12" s="1"/>
  <c r="Q11" i="12"/>
  <c r="L12" i="12"/>
  <c r="M12" i="12"/>
  <c r="N12" i="12" s="1"/>
  <c r="O12" i="12" s="1"/>
  <c r="P12" i="12" s="1"/>
  <c r="Q12" i="12"/>
  <c r="J51" i="10"/>
  <c r="Q51" i="10" s="1"/>
  <c r="I12" i="3"/>
  <c r="I51" i="10" s="1"/>
  <c r="J13" i="3"/>
  <c r="J43" i="11"/>
  <c r="O43" i="11" s="1"/>
  <c r="M42" i="11"/>
  <c r="J106" i="3"/>
  <c r="L106" i="3" s="1"/>
  <c r="I23" i="12"/>
  <c r="H23" i="12"/>
  <c r="O42" i="11"/>
  <c r="K105" i="3"/>
  <c r="M105" i="3"/>
  <c r="N105" i="3"/>
  <c r="L105" i="3"/>
  <c r="O105" i="3"/>
  <c r="J40" i="3"/>
  <c r="K115" i="3"/>
  <c r="M115" i="3"/>
  <c r="O115" i="3"/>
  <c r="L115" i="3"/>
  <c r="N115" i="3"/>
  <c r="I115" i="3"/>
  <c r="P60" i="3"/>
  <c r="N60" i="3"/>
  <c r="O60" i="3"/>
  <c r="O59" i="3"/>
  <c r="P59" i="3"/>
  <c r="N59" i="3"/>
  <c r="J43" i="12"/>
  <c r="K42" i="12"/>
  <c r="K32" i="12"/>
  <c r="J34" i="12"/>
  <c r="K34" i="12" s="1"/>
  <c r="N42" i="11"/>
  <c r="H25" i="2"/>
  <c r="I25" i="2" s="1"/>
  <c r="L32" i="12"/>
  <c r="M32" i="12" s="1"/>
  <c r="N32" i="12" s="1"/>
  <c r="O32" i="12" s="1"/>
  <c r="K33" i="12"/>
  <c r="J65" i="12"/>
  <c r="K64" i="12"/>
  <c r="J127" i="3"/>
  <c r="J128" i="3" s="1"/>
  <c r="O126" i="3"/>
  <c r="M126" i="3"/>
  <c r="I126" i="3"/>
  <c r="H126" i="3" s="1"/>
  <c r="A116" i="3"/>
  <c r="A117" i="3" s="1"/>
  <c r="J29" i="3"/>
  <c r="K126" i="3"/>
  <c r="L126" i="3"/>
  <c r="N79" i="3"/>
  <c r="M79" i="3"/>
  <c r="J83" i="3"/>
  <c r="K81" i="3"/>
  <c r="L81" i="3" s="1"/>
  <c r="K42" i="11"/>
  <c r="H24" i="2"/>
  <c r="I24" i="2" s="1"/>
  <c r="M154" i="3"/>
  <c r="K154" i="3"/>
  <c r="I154" i="3"/>
  <c r="H154" i="3" s="1"/>
  <c r="J155" i="3"/>
  <c r="L154" i="3"/>
  <c r="J116" i="3"/>
  <c r="J97" i="3"/>
  <c r="O96" i="3"/>
  <c r="M96" i="3"/>
  <c r="K96" i="3"/>
  <c r="I96" i="3"/>
  <c r="H96" i="3" s="1"/>
  <c r="N96" i="3"/>
  <c r="L96" i="3"/>
  <c r="J71" i="3"/>
  <c r="O70" i="3"/>
  <c r="M70" i="3"/>
  <c r="K70" i="3"/>
  <c r="N70" i="3"/>
  <c r="L70" i="3"/>
  <c r="I70" i="3"/>
  <c r="H69" i="3"/>
  <c r="H58" i="3"/>
  <c r="I59" i="3"/>
  <c r="J61" i="3"/>
  <c r="J51" i="3"/>
  <c r="N51" i="3" s="1"/>
  <c r="N50" i="3"/>
  <c r="I50" i="3"/>
  <c r="H49" i="3"/>
  <c r="A50" i="3"/>
  <c r="A51" i="3" s="1"/>
  <c r="Q42" i="11"/>
  <c r="P42" i="11"/>
  <c r="L42" i="11"/>
  <c r="K27" i="3"/>
  <c r="P25" i="3"/>
  <c r="N25" i="3"/>
  <c r="O25" i="3" s="1"/>
  <c r="L25" i="3"/>
  <c r="M25" i="3"/>
  <c r="I25" i="3"/>
  <c r="A44" i="8"/>
  <c r="A27" i="3"/>
  <c r="S49" i="10"/>
  <c r="Q49" i="10"/>
  <c r="T49" i="10"/>
  <c r="P49" i="10"/>
  <c r="I49" i="10"/>
  <c r="H11" i="3"/>
  <c r="A51" i="10"/>
  <c r="O43" i="2"/>
  <c r="M43" i="2"/>
  <c r="K43" i="2"/>
  <c r="I43" i="2"/>
  <c r="H43" i="2" s="1"/>
  <c r="J44" i="2"/>
  <c r="P43" i="2"/>
  <c r="N43" i="2"/>
  <c r="L43" i="2"/>
  <c r="M23" i="2"/>
  <c r="K23" i="2"/>
  <c r="J24" i="2"/>
  <c r="L23" i="2"/>
  <c r="J15" i="2"/>
  <c r="L14" i="2"/>
  <c r="M14" i="2"/>
  <c r="K14" i="2"/>
  <c r="A70" i="10"/>
  <c r="N42" i="12"/>
  <c r="H41" i="12"/>
  <c r="H42" i="12" s="1"/>
  <c r="H43" i="12" s="1"/>
  <c r="H44" i="12" s="1"/>
  <c r="J24" i="12"/>
  <c r="K12" i="12"/>
  <c r="K11" i="12"/>
  <c r="H14" i="12"/>
  <c r="I14" i="12" s="1"/>
  <c r="J14" i="12" s="1"/>
  <c r="I13" i="12"/>
  <c r="J13" i="12" s="1"/>
  <c r="J34" i="11"/>
  <c r="R33" i="11"/>
  <c r="P33" i="11"/>
  <c r="L33" i="11"/>
  <c r="Q33" i="11"/>
  <c r="O33" i="11"/>
  <c r="M33" i="11"/>
  <c r="K33" i="11"/>
  <c r="J23" i="11"/>
  <c r="O22" i="11"/>
  <c r="M22" i="11"/>
  <c r="K22" i="11"/>
  <c r="P22" i="11"/>
  <c r="N22" i="11"/>
  <c r="L22" i="11"/>
  <c r="O13" i="11"/>
  <c r="M13" i="11"/>
  <c r="K13" i="11"/>
  <c r="I13" i="11"/>
  <c r="H13" i="11" s="1"/>
  <c r="J14" i="11"/>
  <c r="P13" i="11"/>
  <c r="N13" i="11"/>
  <c r="L13" i="11"/>
  <c r="H73" i="7"/>
  <c r="K61" i="7"/>
  <c r="M61" i="7"/>
  <c r="I62" i="7"/>
  <c r="J62" i="7" s="1"/>
  <c r="H63" i="7"/>
  <c r="A33" i="7"/>
  <c r="A34" i="7" s="1"/>
  <c r="I33" i="7"/>
  <c r="H32" i="7"/>
  <c r="J33" i="7"/>
  <c r="K33" i="7" s="1"/>
  <c r="H40" i="10"/>
  <c r="I39" i="10"/>
  <c r="J39" i="10" s="1"/>
  <c r="P39" i="10" s="1"/>
  <c r="O29" i="10"/>
  <c r="M29" i="10"/>
  <c r="K29" i="10"/>
  <c r="I29" i="10"/>
  <c r="H29" i="10" s="1"/>
  <c r="J30" i="10"/>
  <c r="P29" i="10"/>
  <c r="N29" i="10"/>
  <c r="L29" i="10"/>
  <c r="A19" i="10"/>
  <c r="E70" i="10"/>
  <c r="A66" i="10"/>
  <c r="I45" i="6"/>
  <c r="J44" i="6"/>
  <c r="J66" i="10"/>
  <c r="P66" i="10" s="1"/>
  <c r="Q66" i="10" s="1"/>
  <c r="R66" i="10" s="1"/>
  <c r="S66" i="10" s="1"/>
  <c r="T66" i="10" s="1"/>
  <c r="H62" i="10"/>
  <c r="I64" i="10"/>
  <c r="A68" i="10"/>
  <c r="O174" i="3"/>
  <c r="M174" i="3"/>
  <c r="K174" i="3"/>
  <c r="I174" i="3"/>
  <c r="H174" i="3" s="1"/>
  <c r="J175" i="3"/>
  <c r="N174" i="3"/>
  <c r="L174" i="3"/>
  <c r="M56" i="12" l="1"/>
  <c r="N56" i="12"/>
  <c r="L56" i="12"/>
  <c r="I34" i="11"/>
  <c r="H34" i="11" s="1"/>
  <c r="N34" i="11"/>
  <c r="M40" i="3"/>
  <c r="N40" i="3"/>
  <c r="L40" i="3"/>
  <c r="J44" i="12"/>
  <c r="P43" i="12"/>
  <c r="O43" i="12"/>
  <c r="N65" i="12"/>
  <c r="M65" i="12"/>
  <c r="I65" i="12"/>
  <c r="H65" i="12" s="1"/>
  <c r="L65" i="12"/>
  <c r="J53" i="10"/>
  <c r="J55" i="10" s="1"/>
  <c r="R55" i="10" s="1"/>
  <c r="J44" i="11"/>
  <c r="Q44" i="11" s="1"/>
  <c r="H12" i="3"/>
  <c r="H51" i="10" s="1"/>
  <c r="K13" i="3"/>
  <c r="O13" i="3"/>
  <c r="N13" i="3"/>
  <c r="L13" i="3"/>
  <c r="P13" i="3"/>
  <c r="M13" i="3"/>
  <c r="Q13" i="12"/>
  <c r="L13" i="12"/>
  <c r="M13" i="12"/>
  <c r="N13" i="12" s="1"/>
  <c r="O13" i="12" s="1"/>
  <c r="P13" i="12" s="1"/>
  <c r="M14" i="12"/>
  <c r="N14" i="12" s="1"/>
  <c r="O14" i="12" s="1"/>
  <c r="P14" i="12" s="1"/>
  <c r="Q14" i="12"/>
  <c r="L14" i="12"/>
  <c r="R51" i="10"/>
  <c r="T51" i="10"/>
  <c r="S51" i="10"/>
  <c r="P51" i="10"/>
  <c r="I13" i="3"/>
  <c r="H13" i="3" s="1"/>
  <c r="J14" i="3"/>
  <c r="K127" i="3"/>
  <c r="K106" i="3"/>
  <c r="P43" i="11"/>
  <c r="M44" i="6"/>
  <c r="N44" i="6"/>
  <c r="L44" i="6"/>
  <c r="O44" i="6"/>
  <c r="O106" i="3"/>
  <c r="J107" i="3"/>
  <c r="K107" i="3" s="1"/>
  <c r="N43" i="11"/>
  <c r="M43" i="11"/>
  <c r="K43" i="11"/>
  <c r="Q43" i="11"/>
  <c r="L43" i="11"/>
  <c r="I106" i="3"/>
  <c r="H106" i="3" s="1"/>
  <c r="N106" i="3"/>
  <c r="L127" i="3"/>
  <c r="M106" i="3"/>
  <c r="N44" i="11"/>
  <c r="L34" i="12"/>
  <c r="M34" i="12" s="1"/>
  <c r="N34" i="12" s="1"/>
  <c r="O34" i="12" s="1"/>
  <c r="H24" i="12"/>
  <c r="I24" i="12"/>
  <c r="J41" i="3"/>
  <c r="L116" i="3"/>
  <c r="N116" i="3"/>
  <c r="I116" i="3"/>
  <c r="K116" i="3"/>
  <c r="M116" i="3"/>
  <c r="O116" i="3"/>
  <c r="O61" i="3"/>
  <c r="P61" i="3"/>
  <c r="N61" i="3"/>
  <c r="L43" i="12"/>
  <c r="I127" i="3"/>
  <c r="H127" i="3" s="1"/>
  <c r="K65" i="12"/>
  <c r="J66" i="12"/>
  <c r="O128" i="3"/>
  <c r="M128" i="3"/>
  <c r="N128" i="3"/>
  <c r="N127" i="3"/>
  <c r="O127" i="3"/>
  <c r="M127" i="3"/>
  <c r="L128" i="3"/>
  <c r="M81" i="3"/>
  <c r="N81" i="3"/>
  <c r="J85" i="3"/>
  <c r="K85" i="3" s="1"/>
  <c r="L85" i="3" s="1"/>
  <c r="K83" i="3"/>
  <c r="L83" i="3" s="1"/>
  <c r="M155" i="3"/>
  <c r="K155" i="3"/>
  <c r="I155" i="3"/>
  <c r="H155" i="3" s="1"/>
  <c r="J156" i="3"/>
  <c r="L155" i="3"/>
  <c r="I128" i="3"/>
  <c r="H128" i="3" s="1"/>
  <c r="K128" i="3"/>
  <c r="J117" i="3"/>
  <c r="N97" i="3"/>
  <c r="L97" i="3"/>
  <c r="O97" i="3"/>
  <c r="M97" i="3"/>
  <c r="K97" i="3"/>
  <c r="I97" i="3"/>
  <c r="H97" i="3" s="1"/>
  <c r="I71" i="3"/>
  <c r="H71" i="3" s="1"/>
  <c r="H70" i="3"/>
  <c r="N71" i="3"/>
  <c r="L71" i="3"/>
  <c r="O71" i="3"/>
  <c r="M71" i="3"/>
  <c r="K71" i="3"/>
  <c r="H59" i="3"/>
  <c r="I60" i="3"/>
  <c r="I51" i="3"/>
  <c r="H51" i="3" s="1"/>
  <c r="H50" i="3"/>
  <c r="A95" i="3"/>
  <c r="A81" i="3"/>
  <c r="I27" i="3"/>
  <c r="K29" i="3"/>
  <c r="M27" i="3"/>
  <c r="P27" i="3"/>
  <c r="N27" i="3"/>
  <c r="O27" i="3" s="1"/>
  <c r="L27" i="3"/>
  <c r="A46" i="8"/>
  <c r="A29" i="3"/>
  <c r="H49" i="10"/>
  <c r="A53" i="10"/>
  <c r="O44" i="2"/>
  <c r="M44" i="2"/>
  <c r="K44" i="2"/>
  <c r="I44" i="2"/>
  <c r="H44" i="2" s="1"/>
  <c r="J45" i="2"/>
  <c r="P44" i="2"/>
  <c r="N44" i="2"/>
  <c r="L44" i="2"/>
  <c r="M24" i="2"/>
  <c r="K24" i="2"/>
  <c r="J25" i="2"/>
  <c r="L24" i="2"/>
  <c r="L15" i="2"/>
  <c r="M15" i="2"/>
  <c r="K15" i="2"/>
  <c r="N43" i="12"/>
  <c r="K43" i="12"/>
  <c r="M43" i="12"/>
  <c r="K13" i="12"/>
  <c r="K14" i="12"/>
  <c r="R34" i="11"/>
  <c r="P34" i="11"/>
  <c r="L34" i="11"/>
  <c r="Q34" i="11"/>
  <c r="O34" i="11"/>
  <c r="M34" i="11"/>
  <c r="K34" i="11"/>
  <c r="J24" i="11"/>
  <c r="P23" i="11"/>
  <c r="N23" i="11"/>
  <c r="L23" i="11"/>
  <c r="O23" i="11"/>
  <c r="M23" i="11"/>
  <c r="K23" i="11"/>
  <c r="O14" i="11"/>
  <c r="M14" i="11"/>
  <c r="K14" i="11"/>
  <c r="I14" i="11"/>
  <c r="H14" i="11" s="1"/>
  <c r="P14" i="11"/>
  <c r="N14" i="11"/>
  <c r="L14" i="11"/>
  <c r="H74" i="7"/>
  <c r="K62" i="7"/>
  <c r="M62" i="7"/>
  <c r="I63" i="7"/>
  <c r="J63" i="7" s="1"/>
  <c r="H64" i="7"/>
  <c r="I64" i="7" s="1"/>
  <c r="J64" i="7" s="1"/>
  <c r="I34" i="7"/>
  <c r="H34" i="7" s="1"/>
  <c r="H33" i="7"/>
  <c r="J34" i="7"/>
  <c r="K34" i="7" s="1"/>
  <c r="H41" i="10"/>
  <c r="I41" i="10" s="1"/>
  <c r="J41" i="10" s="1"/>
  <c r="P41" i="10" s="1"/>
  <c r="I40" i="10"/>
  <c r="J40" i="10" s="1"/>
  <c r="P40" i="10" s="1"/>
  <c r="O30" i="10"/>
  <c r="M30" i="10"/>
  <c r="K30" i="10"/>
  <c r="I30" i="10"/>
  <c r="H30" i="10" s="1"/>
  <c r="J31" i="10"/>
  <c r="P30" i="10"/>
  <c r="N30" i="10"/>
  <c r="L30" i="10"/>
  <c r="J68" i="10"/>
  <c r="P68" i="10" s="1"/>
  <c r="Q68" i="10" s="1"/>
  <c r="R68" i="10" s="1"/>
  <c r="S68" i="10" s="1"/>
  <c r="T68" i="10" s="1"/>
  <c r="K44" i="6"/>
  <c r="I66" i="10"/>
  <c r="H64" i="10"/>
  <c r="I46" i="6"/>
  <c r="J45" i="6"/>
  <c r="O175" i="3"/>
  <c r="M175" i="3"/>
  <c r="K175" i="3"/>
  <c r="I175" i="3"/>
  <c r="H175" i="3" s="1"/>
  <c r="J176" i="3"/>
  <c r="N175" i="3"/>
  <c r="L175" i="3"/>
  <c r="O44" i="11" l="1"/>
  <c r="P44" i="11"/>
  <c r="L44" i="11"/>
  <c r="K44" i="11"/>
  <c r="M44" i="11"/>
  <c r="N41" i="3"/>
  <c r="L41" i="3"/>
  <c r="M41" i="3"/>
  <c r="Q55" i="10"/>
  <c r="I66" i="12"/>
  <c r="H66" i="12" s="1"/>
  <c r="N66" i="12"/>
  <c r="L66" i="12"/>
  <c r="M66" i="12"/>
  <c r="O44" i="12"/>
  <c r="P44" i="12"/>
  <c r="I53" i="10"/>
  <c r="H53" i="10" s="1"/>
  <c r="P53" i="10"/>
  <c r="Q53" i="10"/>
  <c r="T55" i="10"/>
  <c r="S55" i="10"/>
  <c r="P55" i="10"/>
  <c r="R53" i="10"/>
  <c r="I55" i="10"/>
  <c r="H55" i="10" s="1"/>
  <c r="S53" i="10"/>
  <c r="T53" i="10"/>
  <c r="M14" i="3"/>
  <c r="K14" i="3"/>
  <c r="P14" i="3"/>
  <c r="N14" i="3"/>
  <c r="O14" i="3"/>
  <c r="L14" i="3"/>
  <c r="L107" i="3"/>
  <c r="I14" i="3"/>
  <c r="H14" i="3" s="1"/>
  <c r="N107" i="3"/>
  <c r="I107" i="3"/>
  <c r="H107" i="3" s="1"/>
  <c r="M107" i="3"/>
  <c r="O107" i="3"/>
  <c r="N45" i="6"/>
  <c r="O45" i="6"/>
  <c r="L45" i="6"/>
  <c r="M45" i="6"/>
  <c r="K117" i="3"/>
  <c r="M117" i="3"/>
  <c r="O117" i="3"/>
  <c r="L117" i="3"/>
  <c r="N117" i="3"/>
  <c r="I117" i="3"/>
  <c r="K66" i="12"/>
  <c r="N83" i="3"/>
  <c r="M83" i="3"/>
  <c r="M85" i="3"/>
  <c r="N85" i="3"/>
  <c r="M156" i="3"/>
  <c r="K156" i="3"/>
  <c r="I156" i="3"/>
  <c r="H156" i="3" s="1"/>
  <c r="L156" i="3"/>
  <c r="H60" i="3"/>
  <c r="I61" i="3"/>
  <c r="H61" i="3" s="1"/>
  <c r="A96" i="3"/>
  <c r="A83" i="3"/>
  <c r="I29" i="3"/>
  <c r="M29" i="3"/>
  <c r="P29" i="3"/>
  <c r="N29" i="3"/>
  <c r="O29" i="3" s="1"/>
  <c r="L29" i="3"/>
  <c r="A48" i="8"/>
  <c r="A55" i="10"/>
  <c r="O45" i="2"/>
  <c r="M45" i="2"/>
  <c r="K45" i="2"/>
  <c r="I45" i="2"/>
  <c r="H45" i="2" s="1"/>
  <c r="P45" i="2"/>
  <c r="N45" i="2"/>
  <c r="L45" i="2"/>
  <c r="M25" i="2"/>
  <c r="K25" i="2"/>
  <c r="L25" i="2"/>
  <c r="M44" i="12"/>
  <c r="K44" i="12"/>
  <c r="N44" i="12"/>
  <c r="L44" i="12"/>
  <c r="P24" i="11"/>
  <c r="N24" i="11"/>
  <c r="L24" i="11"/>
  <c r="O24" i="11"/>
  <c r="M24" i="11"/>
  <c r="K24" i="11"/>
  <c r="K63" i="7"/>
  <c r="M63" i="7"/>
  <c r="K64" i="7"/>
  <c r="M64" i="7"/>
  <c r="O31" i="10"/>
  <c r="M31" i="10"/>
  <c r="K31" i="10"/>
  <c r="I31" i="10"/>
  <c r="H31" i="10" s="1"/>
  <c r="P31" i="10"/>
  <c r="N31" i="10"/>
  <c r="L31" i="10"/>
  <c r="K45" i="6"/>
  <c r="H66" i="10"/>
  <c r="I68" i="10"/>
  <c r="I70" i="10"/>
  <c r="J70" i="10"/>
  <c r="P70" i="10" s="1"/>
  <c r="Q70" i="10" s="1"/>
  <c r="R70" i="10" s="1"/>
  <c r="S70" i="10" s="1"/>
  <c r="T70" i="10" s="1"/>
  <c r="I47" i="6"/>
  <c r="J47" i="6" s="1"/>
  <c r="J46" i="6"/>
  <c r="O176" i="3"/>
  <c r="M176" i="3"/>
  <c r="K176" i="3"/>
  <c r="I176" i="3"/>
  <c r="H176" i="3" s="1"/>
  <c r="N176" i="3"/>
  <c r="L176" i="3"/>
  <c r="L47" i="6" l="1"/>
  <c r="M47" i="6"/>
  <c r="N47" i="6"/>
  <c r="O47" i="6"/>
  <c r="L46" i="6"/>
  <c r="O46" i="6"/>
  <c r="M46" i="6"/>
  <c r="N46" i="6"/>
  <c r="A85" i="3"/>
  <c r="K47" i="6"/>
  <c r="K46" i="6"/>
  <c r="H68" i="10"/>
  <c r="H70" i="10"/>
  <c r="N38" i="10" l="1"/>
  <c r="N39" i="10" s="1"/>
  <c r="N40" i="10" s="1"/>
  <c r="N41" i="10" s="1"/>
  <c r="O38" i="10"/>
  <c r="O39" i="10" s="1"/>
  <c r="O40" i="10" s="1"/>
  <c r="O41" i="10" s="1"/>
  <c r="M38" i="10"/>
  <c r="M39" i="10" s="1"/>
  <c r="M40" i="10" s="1"/>
  <c r="M41" i="10" s="1"/>
  <c r="L37" i="10"/>
  <c r="L38" i="10" s="1"/>
  <c r="L39" i="10" s="1"/>
  <c r="L40" i="10" s="1"/>
  <c r="L41" i="10" s="1"/>
  <c r="K38" i="10"/>
  <c r="K39" i="10" s="1"/>
  <c r="K40" i="10" s="1"/>
  <c r="K41" i="10" s="1"/>
  <c r="I13" i="10"/>
  <c r="H17" i="10"/>
  <c r="I15" i="10"/>
  <c r="I73" i="7" l="1"/>
  <c r="I74" i="7"/>
</calcChain>
</file>

<file path=xl/comments1.xml><?xml version="1.0" encoding="utf-8"?>
<comments xmlns="http://schemas.openxmlformats.org/spreadsheetml/2006/main">
  <authors>
    <author>_winadmin_</author>
  </authors>
  <commentList>
    <comment ref="E8" authorId="0" shapeId="0">
      <text>
        <r>
          <rPr>
            <b/>
            <sz val="9"/>
            <rFont val="Tahoma"/>
            <family val="2"/>
          </rPr>
          <t>_winadmin_:</t>
        </r>
        <r>
          <rPr>
            <sz val="9"/>
            <rFont val="Tahoma"/>
            <family val="2"/>
          </rPr>
          <t xml:space="preserve">
ABC,B void, C/IB voy will be A+1,C/OB will be A+2  </t>
        </r>
      </text>
    </comment>
  </commentList>
</comments>
</file>

<file path=xl/comments2.xml><?xml version="1.0" encoding="utf-8"?>
<comments xmlns="http://schemas.openxmlformats.org/spreadsheetml/2006/main">
  <authors>
    <author>_winadmin_</author>
  </authors>
  <commentList>
    <comment ref="B432" authorId="0" shapeId="0">
      <text>
        <r>
          <rPr>
            <b/>
            <sz val="9"/>
            <rFont val="Tahoma"/>
            <family val="2"/>
          </rPr>
          <t>_winadmin_:</t>
        </r>
        <r>
          <rPr>
            <sz val="9"/>
            <rFont val="Tahoma"/>
            <family val="2"/>
          </rPr>
          <t xml:space="preserve">
报关要带“*”，进场有无“*”都可以，IKARIA*无空格</t>
        </r>
      </text>
    </comment>
  </commentList>
</comments>
</file>

<file path=xl/sharedStrings.xml><?xml version="1.0" encoding="utf-8"?>
<sst xmlns="http://schemas.openxmlformats.org/spreadsheetml/2006/main" count="9863" uniqueCount="4933">
  <si>
    <t>美国总统轮船（中 国）宁波分公司</t>
  </si>
  <si>
    <t>Terminal: Meishan</t>
  </si>
  <si>
    <t>Route</t>
  </si>
  <si>
    <t>Week</t>
  </si>
  <si>
    <t>Code</t>
  </si>
  <si>
    <t>Vessel</t>
  </si>
  <si>
    <t>Voyage</t>
  </si>
  <si>
    <t>截港日</t>
  </si>
  <si>
    <t>到港日</t>
  </si>
  <si>
    <t>离港日</t>
  </si>
  <si>
    <t>悉尼</t>
  </si>
  <si>
    <t>墨尔本</t>
  </si>
  <si>
    <t>布里斯班</t>
  </si>
  <si>
    <t>Inbound</t>
  </si>
  <si>
    <t>Outbound</t>
  </si>
  <si>
    <t>Cut-Off</t>
  </si>
  <si>
    <t>ETA</t>
  </si>
  <si>
    <t>ETD</t>
  </si>
  <si>
    <t>SYDNEY</t>
  </si>
  <si>
    <t>MELBOURNE</t>
  </si>
  <si>
    <t>BRISBANE</t>
  </si>
  <si>
    <t>Tue.</t>
  </si>
  <si>
    <t>Wed.</t>
  </si>
  <si>
    <t>Thu</t>
  </si>
  <si>
    <t>18 Days</t>
  </si>
  <si>
    <t>21 Days</t>
  </si>
  <si>
    <t>PSG</t>
  </si>
  <si>
    <t>TBA</t>
  </si>
  <si>
    <t>9CS</t>
  </si>
  <si>
    <t xml:space="preserve"> </t>
  </si>
  <si>
    <t>GNS</t>
  </si>
  <si>
    <t>China-Australia Service 2 (CA2). 澳洲直航</t>
  </si>
  <si>
    <t xml:space="preserve">Terminal:  </t>
  </si>
  <si>
    <t xml:space="preserve">Agent:  </t>
  </si>
  <si>
    <t>Fri</t>
  </si>
  <si>
    <t>Sat</t>
  </si>
  <si>
    <t>19 Days</t>
  </si>
  <si>
    <t>PCS</t>
  </si>
  <si>
    <t>YSN</t>
  </si>
  <si>
    <t>PKO</t>
  </si>
  <si>
    <t>YBS</t>
  </si>
  <si>
    <t>YMP</t>
  </si>
  <si>
    <t>Agent: 外运</t>
  </si>
  <si>
    <t>中转港</t>
  </si>
  <si>
    <t>中转日</t>
  </si>
  <si>
    <t>Relay Port</t>
  </si>
  <si>
    <t>Relay Day</t>
  </si>
  <si>
    <t>Mon</t>
  </si>
  <si>
    <t>25 Days</t>
  </si>
  <si>
    <t>26 Days</t>
  </si>
  <si>
    <t>28 Days</t>
  </si>
  <si>
    <t>Terminal: Phase 3</t>
  </si>
  <si>
    <t>Fri.</t>
  </si>
  <si>
    <t>Sat.</t>
  </si>
  <si>
    <t>Sun.</t>
  </si>
  <si>
    <t>29 Days</t>
  </si>
  <si>
    <t>32 Days</t>
  </si>
  <si>
    <t>34 Days</t>
  </si>
  <si>
    <t>Agent: 兴港</t>
  </si>
  <si>
    <t>新西兰</t>
  </si>
  <si>
    <t>利特尔顿</t>
  </si>
  <si>
    <t>纳皮尔</t>
  </si>
  <si>
    <t xml:space="preserve"> 陶兰加</t>
  </si>
  <si>
    <t>AUCKLAND</t>
  </si>
  <si>
    <t>LYTTELTON</t>
  </si>
  <si>
    <t>NAPIER</t>
  </si>
  <si>
    <t>TAURANGA</t>
  </si>
  <si>
    <t>30 Days</t>
  </si>
  <si>
    <t>33 Days</t>
  </si>
  <si>
    <t>35 Days</t>
  </si>
  <si>
    <t>36 Days</t>
  </si>
  <si>
    <t>37 Days</t>
  </si>
  <si>
    <t>SGSIN</t>
  </si>
  <si>
    <t>NZ2 (New Zealand Express II)</t>
  </si>
  <si>
    <t xml:space="preserve">Terminal: </t>
  </si>
  <si>
    <t xml:space="preserve">Agent: </t>
  </si>
  <si>
    <t>PORTAGE,</t>
  </si>
  <si>
    <t>16Days</t>
  </si>
  <si>
    <t>JVA</t>
  </si>
  <si>
    <t>ODN</t>
  </si>
  <si>
    <t>JPC</t>
  </si>
  <si>
    <t>OSV</t>
  </si>
  <si>
    <t>SVH</t>
  </si>
  <si>
    <t>公司地址：宁波市大庆南路99号来福士广场办公楼9楼     邮政编码：315020</t>
  </si>
  <si>
    <t>电话：0574-87321348     传真：0574-87323544</t>
  </si>
  <si>
    <t>本船期表仅供参考，准确的当周船期请与客户服务部联系</t>
  </si>
  <si>
    <t>WAX</t>
  </si>
  <si>
    <t>SIN</t>
  </si>
  <si>
    <t>JHE</t>
  </si>
  <si>
    <t>SINGAPORE</t>
  </si>
  <si>
    <t>JEBEL ALI</t>
  </si>
  <si>
    <t>DAMMAM</t>
  </si>
  <si>
    <t>JUBAIL</t>
  </si>
  <si>
    <t>SUN</t>
  </si>
  <si>
    <t>MON</t>
  </si>
  <si>
    <t>GAX</t>
  </si>
  <si>
    <t>KHR</t>
  </si>
  <si>
    <t>AUH</t>
  </si>
  <si>
    <t>SHQ</t>
  </si>
  <si>
    <t>KHOR</t>
  </si>
  <si>
    <t>MINA KHALIFA/ABU DHA</t>
  </si>
  <si>
    <t>SOHAR</t>
  </si>
  <si>
    <t>WA2</t>
  </si>
  <si>
    <t>新加坡</t>
  </si>
  <si>
    <t>杰布阿里</t>
  </si>
  <si>
    <t>达曼</t>
  </si>
  <si>
    <t>WA3</t>
  </si>
  <si>
    <t>DJIBOUTI</t>
  </si>
  <si>
    <t>SOKHNA</t>
  </si>
  <si>
    <t>AQABA</t>
  </si>
  <si>
    <t>CAF</t>
  </si>
  <si>
    <t>GA2</t>
  </si>
  <si>
    <t>TP3</t>
  </si>
  <si>
    <t>31C</t>
  </si>
  <si>
    <t>BNS</t>
  </si>
  <si>
    <t>TANJUNG PELEPAS</t>
  </si>
  <si>
    <t>COLOMBO</t>
  </si>
  <si>
    <t>BANDAR ABBAS</t>
  </si>
  <si>
    <t>CI2 - Central China Subcontinent Express（印度直航）</t>
  </si>
  <si>
    <t>那瓦希瓦</t>
  </si>
  <si>
    <t>皮帕瓦夫</t>
  </si>
  <si>
    <t>APL IB.</t>
  </si>
  <si>
    <t>APL OB.</t>
  </si>
  <si>
    <t>NHAVA SHEVA</t>
  </si>
  <si>
    <t>PIPAVAV</t>
  </si>
  <si>
    <t>Mon.</t>
  </si>
  <si>
    <t>Tue</t>
  </si>
  <si>
    <t>Wed</t>
  </si>
  <si>
    <t>18 days</t>
  </si>
  <si>
    <t>20 days</t>
  </si>
  <si>
    <t>1KE012</t>
  </si>
  <si>
    <t>OCG039</t>
  </si>
  <si>
    <t>RSX</t>
  </si>
  <si>
    <t>JNS</t>
  </si>
  <si>
    <t>S8W</t>
  </si>
  <si>
    <t>AQU</t>
  </si>
  <si>
    <t>JEDDAH</t>
  </si>
  <si>
    <t>RS2</t>
  </si>
  <si>
    <t xml:space="preserve">SIN </t>
  </si>
  <si>
    <t>JIB</t>
  </si>
  <si>
    <t>VOID</t>
  </si>
  <si>
    <t>巴生港</t>
  </si>
  <si>
    <t>G6 IB.</t>
  </si>
  <si>
    <t>G6 OB.</t>
  </si>
  <si>
    <t>PORT KLANG</t>
  </si>
  <si>
    <t xml:space="preserve">AS1 (Asia Subcontinent Express ) 卡拉奇直航 </t>
  </si>
  <si>
    <t>卡拉奇</t>
  </si>
  <si>
    <t>KARACHI</t>
  </si>
  <si>
    <t>7 Days</t>
  </si>
  <si>
    <t>9 Days</t>
  </si>
  <si>
    <t>ERX  俄罗斯航 线</t>
  </si>
  <si>
    <t>Terminal: Yongzhou</t>
  </si>
  <si>
    <t>Agent: Sinoagent</t>
  </si>
  <si>
    <t>釜山</t>
  </si>
  <si>
    <t>海参崴</t>
  </si>
  <si>
    <t>BUSAN</t>
  </si>
  <si>
    <t>VLADIVOSTOK</t>
  </si>
  <si>
    <t>VOSTOCHNY</t>
  </si>
  <si>
    <t>4 Days</t>
  </si>
  <si>
    <t>5 Days</t>
  </si>
  <si>
    <t>8 Days</t>
  </si>
  <si>
    <t>X7B</t>
  </si>
  <si>
    <t>7EB</t>
  </si>
  <si>
    <t>Q4H</t>
  </si>
  <si>
    <t>中转船</t>
  </si>
  <si>
    <t>航次</t>
  </si>
  <si>
    <t>曼萨尼约</t>
  </si>
  <si>
    <t>拉萨罗卡德纳斯</t>
  </si>
  <si>
    <t>布埃纳文图拉</t>
  </si>
  <si>
    <t>Relay VVPC</t>
  </si>
  <si>
    <t>MANZANILLO</t>
  </si>
  <si>
    <t>LAZARO CARDENAS</t>
  </si>
  <si>
    <t>BUENAVENTURA-TCBUEN</t>
  </si>
  <si>
    <t>31 Days</t>
  </si>
  <si>
    <t>38 Days</t>
  </si>
  <si>
    <t>SKBUS</t>
  </si>
  <si>
    <t>27 Days</t>
  </si>
  <si>
    <t>23 Days</t>
  </si>
  <si>
    <t>HKG</t>
  </si>
  <si>
    <t>曼萨尼约（墨）</t>
  </si>
  <si>
    <t>NYL</t>
  </si>
  <si>
    <t>NLO</t>
  </si>
  <si>
    <t>PEC</t>
  </si>
  <si>
    <t>DGB</t>
  </si>
  <si>
    <t>ACE - ASIA CARIBBEAN EXPRESS 亚洲至加勒比海航线</t>
  </si>
  <si>
    <t>Terminal: MeiShan</t>
  </si>
  <si>
    <t>艾森纳达</t>
  </si>
  <si>
    <t>曼萨尼约（巴）</t>
  </si>
  <si>
    <t>卡塔赫纳</t>
  </si>
  <si>
    <t>考塞多港</t>
  </si>
  <si>
    <t>CMA IB.</t>
  </si>
  <si>
    <t>CMA OB.</t>
  </si>
  <si>
    <t>ENSENADA</t>
  </si>
  <si>
    <t>CARTAGENA</t>
  </si>
  <si>
    <t>CAUCEDO</t>
  </si>
  <si>
    <t>FRI</t>
  </si>
  <si>
    <t>MIU</t>
  </si>
  <si>
    <t>ONLY OB</t>
  </si>
  <si>
    <t>JQR</t>
  </si>
  <si>
    <t>GMD</t>
  </si>
  <si>
    <t>OEA</t>
  </si>
  <si>
    <t>CB0</t>
  </si>
  <si>
    <t>24 Days</t>
  </si>
  <si>
    <t>TYD</t>
  </si>
  <si>
    <t>COP</t>
  </si>
  <si>
    <t>TGU</t>
  </si>
  <si>
    <t>CIO</t>
  </si>
  <si>
    <t>ZCC</t>
  </si>
  <si>
    <t>AW5</t>
  </si>
  <si>
    <t>PG6</t>
  </si>
  <si>
    <t>Terminal:  MEISHAN</t>
  </si>
  <si>
    <t>Agent:  XINGANG</t>
  </si>
  <si>
    <t>休斯顿</t>
  </si>
  <si>
    <t>迈阿密</t>
  </si>
  <si>
    <t>杰克逊维尔</t>
  </si>
  <si>
    <t>HOUSTON</t>
  </si>
  <si>
    <t>MOBILE</t>
  </si>
  <si>
    <t>MIAMI</t>
  </si>
  <si>
    <t>JACKSONVILLE</t>
  </si>
  <si>
    <t>Sun</t>
  </si>
  <si>
    <t>2 Days</t>
  </si>
  <si>
    <t>AW4</t>
  </si>
  <si>
    <t>萨凡纳</t>
  </si>
  <si>
    <t>纽约</t>
  </si>
  <si>
    <t>诺福克</t>
  </si>
  <si>
    <t>SAVANNAH</t>
  </si>
  <si>
    <t>NORFOLK</t>
  </si>
  <si>
    <t>查尔斯顿</t>
  </si>
  <si>
    <t>CHARLESTON</t>
  </si>
  <si>
    <t>39 Days</t>
  </si>
  <si>
    <t>PA2 - PANAMA ATLANTIC 2（WAX-N 釜山中转）</t>
  </si>
  <si>
    <t>WAXN Agent: 外运        YANGTSE Agent: 外代</t>
  </si>
  <si>
    <t>APL IB</t>
  </si>
  <si>
    <t>O3 OB</t>
  </si>
  <si>
    <t>40 Days</t>
  </si>
  <si>
    <t>43 Days</t>
  </si>
  <si>
    <t>MXM034</t>
  </si>
  <si>
    <t>MMJ041</t>
  </si>
  <si>
    <t>MOE035</t>
  </si>
  <si>
    <t>KRPUS</t>
  </si>
  <si>
    <t>MMS037</t>
  </si>
  <si>
    <r>
      <rPr>
        <b/>
        <sz val="14"/>
        <color theme="0"/>
        <rFont val="Arial"/>
        <family val="2"/>
      </rPr>
      <t>PA2 - PANAMA ATLANTIC 2（</t>
    </r>
    <r>
      <rPr>
        <b/>
        <sz val="14"/>
        <color indexed="13"/>
        <rFont val="Arial"/>
        <family val="2"/>
      </rPr>
      <t>ALX</t>
    </r>
    <r>
      <rPr>
        <b/>
        <sz val="14"/>
        <color indexed="9"/>
        <rFont val="Arial"/>
        <family val="2"/>
      </rPr>
      <t xml:space="preserve"> 釜山中转）</t>
    </r>
  </si>
  <si>
    <t>MAHER TERMINAL</t>
  </si>
  <si>
    <t>MXM031</t>
  </si>
  <si>
    <t>MMJ038</t>
  </si>
  <si>
    <t>MOE032</t>
  </si>
  <si>
    <t>MMS034</t>
  </si>
  <si>
    <t>MVE033</t>
  </si>
  <si>
    <t>12 Days</t>
  </si>
  <si>
    <t>NWJ</t>
  </si>
  <si>
    <t>Agent:</t>
  </si>
  <si>
    <t>SEATTLE</t>
  </si>
  <si>
    <t>LONG BEACH</t>
  </si>
  <si>
    <t>温哥华</t>
  </si>
  <si>
    <t xml:space="preserve">VANCOUVER </t>
  </si>
  <si>
    <t xml:space="preserve">NP3 </t>
  </si>
  <si>
    <r>
      <t xml:space="preserve">Agent: </t>
    </r>
    <r>
      <rPr>
        <b/>
        <sz val="14"/>
        <color theme="0"/>
        <rFont val="宋体"/>
        <charset val="134"/>
      </rPr>
      <t xml:space="preserve"> </t>
    </r>
  </si>
  <si>
    <t>塔科马</t>
  </si>
  <si>
    <t>TACOMA</t>
  </si>
  <si>
    <t>长滩</t>
  </si>
  <si>
    <t>西雅图</t>
  </si>
  <si>
    <t>YTX</t>
  </si>
  <si>
    <t>Terminal:</t>
  </si>
  <si>
    <t>NVN</t>
  </si>
  <si>
    <t>DAZ</t>
  </si>
  <si>
    <t>AS9</t>
  </si>
  <si>
    <t>AR8</t>
  </si>
  <si>
    <t>EAC</t>
  </si>
  <si>
    <t>PRP</t>
  </si>
  <si>
    <t>BCA</t>
  </si>
  <si>
    <t>LOH</t>
  </si>
  <si>
    <t>MED</t>
  </si>
  <si>
    <t>CEL</t>
  </si>
  <si>
    <t>VANCOUVER</t>
  </si>
  <si>
    <t>MX1</t>
  </si>
  <si>
    <t>巴塞罗那</t>
  </si>
  <si>
    <t>福斯</t>
  </si>
  <si>
    <t>Singapore</t>
  </si>
  <si>
    <t>MARSAXLOKK MALTA</t>
  </si>
  <si>
    <t>Barcelona</t>
  </si>
  <si>
    <t>Fos Sur Mer</t>
  </si>
  <si>
    <t>Genoa</t>
  </si>
  <si>
    <t>VALENCIA</t>
  </si>
  <si>
    <t>Beirut</t>
  </si>
  <si>
    <t>VE7</t>
  </si>
  <si>
    <t>191W</t>
  </si>
  <si>
    <t>MX2</t>
  </si>
  <si>
    <t>热那亚</t>
  </si>
  <si>
    <t>瓦伦西亚</t>
  </si>
  <si>
    <t>La Spezia</t>
  </si>
  <si>
    <t>Valencia</t>
  </si>
  <si>
    <t>Piraeus</t>
  </si>
  <si>
    <t>Jeddah</t>
  </si>
  <si>
    <t>ZIH</t>
  </si>
  <si>
    <t>GV7</t>
  </si>
  <si>
    <t xml:space="preserve">FOS  </t>
  </si>
  <si>
    <t>V06</t>
  </si>
  <si>
    <t>UPF</t>
  </si>
  <si>
    <t>TMU</t>
  </si>
  <si>
    <t>189W</t>
  </si>
  <si>
    <t>MIK</t>
  </si>
  <si>
    <t>RIF</t>
  </si>
  <si>
    <t>193W</t>
  </si>
  <si>
    <t>BSF-Black Sea Feeder  黑海航线（LP4 塞得港中转）</t>
  </si>
  <si>
    <t>伊斯坦布尔</t>
  </si>
  <si>
    <t>康斯坦萨</t>
  </si>
  <si>
    <t>奥德萨</t>
  </si>
  <si>
    <t>ISTANBUL</t>
  </si>
  <si>
    <t>CONSTANZA</t>
  </si>
  <si>
    <t>ODESSA</t>
  </si>
  <si>
    <t>33Days</t>
  </si>
  <si>
    <t>35Days</t>
  </si>
  <si>
    <t>BEX- Bosphorous Express  博斯佛鲁斯航线</t>
  </si>
  <si>
    <t>Terminal: 大榭</t>
  </si>
  <si>
    <t>Agent:外运</t>
  </si>
  <si>
    <t xml:space="preserve">伊兹米特 </t>
  </si>
  <si>
    <t>Izmit</t>
  </si>
  <si>
    <t>Constanza</t>
  </si>
  <si>
    <t>Odessa</t>
  </si>
  <si>
    <t>Port Said</t>
  </si>
  <si>
    <t>BEIRUT</t>
  </si>
  <si>
    <t>EVYAP   ISTANBUL</t>
  </si>
  <si>
    <t>KUMPORT</t>
  </si>
  <si>
    <t>FRI.</t>
  </si>
  <si>
    <t>CAK</t>
  </si>
  <si>
    <t>205W</t>
  </si>
  <si>
    <t>FX1</t>
  </si>
  <si>
    <t>汉堡</t>
  </si>
  <si>
    <t>鹿特丹</t>
  </si>
  <si>
    <t>勒哈弗尔</t>
  </si>
  <si>
    <t xml:space="preserve">CMA VOYAGE </t>
  </si>
  <si>
    <t>Dunkerque</t>
  </si>
  <si>
    <t>Hamburg</t>
  </si>
  <si>
    <t>Rotterdam</t>
  </si>
  <si>
    <t>Zeebrugge</t>
  </si>
  <si>
    <t>Le Havre</t>
  </si>
  <si>
    <t>Khor al Fakkan</t>
  </si>
  <si>
    <t>CAG</t>
  </si>
  <si>
    <t>187W</t>
  </si>
  <si>
    <t>JLV</t>
  </si>
  <si>
    <t>FOS</t>
  </si>
  <si>
    <t>013W</t>
  </si>
  <si>
    <t>CGR</t>
  </si>
  <si>
    <t>014W</t>
  </si>
  <si>
    <t>BGV</t>
  </si>
  <si>
    <t>017W</t>
  </si>
  <si>
    <t>FX2</t>
  </si>
  <si>
    <t xml:space="preserve"> 安 特 卫 普</t>
  </si>
  <si>
    <t>Antwerp</t>
  </si>
  <si>
    <t>RTU</t>
  </si>
  <si>
    <t>047W</t>
  </si>
  <si>
    <t>NHL</t>
  </si>
  <si>
    <t xml:space="preserve"> 049W</t>
  </si>
  <si>
    <t>SA7</t>
  </si>
  <si>
    <t>051W</t>
  </si>
  <si>
    <t>053W</t>
  </si>
  <si>
    <t>GU3</t>
  </si>
  <si>
    <t>055W</t>
  </si>
  <si>
    <t>FX3</t>
  </si>
  <si>
    <t>Malta</t>
  </si>
  <si>
    <t xml:space="preserve"> 34 Days</t>
  </si>
  <si>
    <t>47 days</t>
  </si>
  <si>
    <t>CAV</t>
  </si>
  <si>
    <t>011W</t>
  </si>
  <si>
    <t>CCK</t>
  </si>
  <si>
    <t>PEO</t>
  </si>
  <si>
    <t>015W</t>
  </si>
  <si>
    <t>018W</t>
  </si>
  <si>
    <t>MEX</t>
  </si>
  <si>
    <t>FX5</t>
  </si>
  <si>
    <t xml:space="preserve"> 鹿 特 丹</t>
  </si>
  <si>
    <t>Gdansk</t>
  </si>
  <si>
    <t>Wilhelmshaven</t>
  </si>
  <si>
    <t>Felixstowe</t>
  </si>
  <si>
    <t>TH5</t>
  </si>
  <si>
    <t>FX6</t>
  </si>
  <si>
    <t>I.B</t>
  </si>
  <si>
    <t>O.B</t>
  </si>
  <si>
    <t>HAMBURG</t>
  </si>
  <si>
    <t>29Days</t>
  </si>
  <si>
    <t>4TM</t>
  </si>
  <si>
    <t>PIS</t>
  </si>
  <si>
    <t>020W</t>
  </si>
  <si>
    <t>TTO</t>
  </si>
  <si>
    <t>024W</t>
  </si>
  <si>
    <t>PAS</t>
  </si>
  <si>
    <t>026W</t>
  </si>
  <si>
    <t>FX7</t>
  </si>
  <si>
    <t>南安普敦</t>
  </si>
  <si>
    <t>Southampton</t>
  </si>
  <si>
    <t>ANTWERP</t>
  </si>
  <si>
    <t>URN</t>
  </si>
  <si>
    <t>097W</t>
  </si>
  <si>
    <t>TAO</t>
  </si>
  <si>
    <t>099W</t>
  </si>
  <si>
    <t>TVR</t>
  </si>
  <si>
    <t>JTE</t>
  </si>
  <si>
    <t>TYT</t>
  </si>
  <si>
    <t>TRADE</t>
  </si>
  <si>
    <t>EU</t>
  </si>
  <si>
    <t>CUT-OFFs</t>
  </si>
  <si>
    <t>LP3</t>
  </si>
  <si>
    <t>LP4</t>
  </si>
  <si>
    <t>EUM</t>
  </si>
  <si>
    <t>LP5</t>
  </si>
  <si>
    <t>IN-GATE</t>
  </si>
  <si>
    <t xml:space="preserve">1000 Sun--1600 Thu </t>
  </si>
  <si>
    <t>1200 Fri --- 1200 Wed</t>
  </si>
  <si>
    <t>0900 Sat --- 1800 Wed</t>
  </si>
  <si>
    <t>BOOKING CUT-OFF</t>
  </si>
  <si>
    <t>1700 Wed</t>
  </si>
  <si>
    <t>1200 Wed</t>
  </si>
  <si>
    <t>1200 Tue</t>
  </si>
  <si>
    <t>CLP CUT-OFF</t>
  </si>
  <si>
    <t>1600 Tue</t>
  </si>
  <si>
    <t>1700 Tue</t>
  </si>
  <si>
    <t>IN-GATE CUT-OFF</t>
  </si>
  <si>
    <t>1600 Thu</t>
  </si>
  <si>
    <t>1800 Wed</t>
  </si>
  <si>
    <t>D/R CUT-OFF</t>
  </si>
  <si>
    <t>BERTH WINDOW</t>
  </si>
  <si>
    <t>1200 Fri --- 1600 Sat</t>
  </si>
  <si>
    <t>0800 Thu---0000 Fri</t>
  </si>
  <si>
    <t>1800 Thu --- 1100 Fri</t>
  </si>
  <si>
    <t>TERMINAL</t>
  </si>
  <si>
    <t>PHASE 5</t>
  </si>
  <si>
    <t>PHASE 3</t>
  </si>
  <si>
    <t>MEISHAN</t>
  </si>
  <si>
    <t>AGENT</t>
  </si>
  <si>
    <t>SINOAGENT</t>
  </si>
  <si>
    <t>PENAVICO</t>
  </si>
  <si>
    <t>XINGGANG</t>
  </si>
  <si>
    <t>TP</t>
  </si>
  <si>
    <t>PCX</t>
  </si>
  <si>
    <t>MAX</t>
  </si>
  <si>
    <t>NYE</t>
  </si>
  <si>
    <t>CC2</t>
  </si>
  <si>
    <t>CC4</t>
  </si>
  <si>
    <t>NP3</t>
  </si>
  <si>
    <t>PGX</t>
  </si>
  <si>
    <t>VCX</t>
  </si>
  <si>
    <t>YLX</t>
  </si>
  <si>
    <t>ACE</t>
  </si>
  <si>
    <t>0800 Thu---1800 Mon</t>
  </si>
  <si>
    <t>1000 Thu---1200 Mon</t>
  </si>
  <si>
    <t>1000 Wed--1600 Sun</t>
  </si>
  <si>
    <t>1000Tue---1700Sat</t>
  </si>
  <si>
    <t>1000FRI-2000TUE</t>
  </si>
  <si>
    <t>0900 Sun-2000 Thu</t>
  </si>
  <si>
    <t>0800 Sun---2000 Thu</t>
  </si>
  <si>
    <t>2000 Mon---2000 Sat</t>
  </si>
  <si>
    <t>0900 Sat- 2000 Wed</t>
  </si>
  <si>
    <t>09:00 Mon --20:00 Fri</t>
  </si>
  <si>
    <t>1700 Fri</t>
  </si>
  <si>
    <t>1700Thu</t>
  </si>
  <si>
    <t>1700Fri</t>
  </si>
  <si>
    <t xml:space="preserve">1200 Wed </t>
  </si>
  <si>
    <t>1200 Fri</t>
  </si>
  <si>
    <t>12:00 Thu</t>
  </si>
  <si>
    <t>1400 Sat</t>
  </si>
  <si>
    <t>1200 Sun</t>
  </si>
  <si>
    <t>1500 Sat</t>
  </si>
  <si>
    <t>1500Fri</t>
  </si>
  <si>
    <t>1200MON</t>
  </si>
  <si>
    <t>16:00 Thu</t>
  </si>
  <si>
    <t>1200 Mon</t>
  </si>
  <si>
    <t>1800 Mon</t>
  </si>
  <si>
    <t>1600 Sun</t>
  </si>
  <si>
    <t>1700Sat</t>
  </si>
  <si>
    <t>2000TUE</t>
  </si>
  <si>
    <t>2000 Thu</t>
  </si>
  <si>
    <t>2000 Sat</t>
  </si>
  <si>
    <t>2000 Wed</t>
  </si>
  <si>
    <t>20:00 Fri</t>
  </si>
  <si>
    <t>0700 Tue----0800 Wed</t>
  </si>
  <si>
    <t>1000 Tue---0600 Wed</t>
  </si>
  <si>
    <t>1700 Mon--1400 Tue</t>
  </si>
  <si>
    <t>1500Sun---1800Mon</t>
  </si>
  <si>
    <t>1600Wed---0600Thu</t>
  </si>
  <si>
    <t>1300 Fri----0001Sat</t>
  </si>
  <si>
    <t>0400 Fri----0000 Sat</t>
  </si>
  <si>
    <t>1600 Sun----0200 Mon</t>
  </si>
  <si>
    <t>0100 Thu-0200 Fri</t>
  </si>
  <si>
    <t>09:00 Sat--23:00 Sat</t>
  </si>
  <si>
    <t>WED</t>
  </si>
  <si>
    <t>Mon,</t>
  </si>
  <si>
    <t>PHASE3</t>
  </si>
  <si>
    <t>PHASE 2</t>
  </si>
  <si>
    <t>PHASE 4</t>
  </si>
  <si>
    <t>Phase 3</t>
  </si>
  <si>
    <t>MSICT</t>
  </si>
  <si>
    <t>NPSESA</t>
  </si>
  <si>
    <t>XingGang</t>
  </si>
  <si>
    <t>Sinoagent</t>
  </si>
  <si>
    <t>Penavico</t>
  </si>
  <si>
    <t>IA</t>
  </si>
  <si>
    <t>WAX(S/N)</t>
  </si>
  <si>
    <t>WAX(E/W)</t>
  </si>
  <si>
    <t>CAN</t>
  </si>
  <si>
    <t>REX</t>
  </si>
  <si>
    <t>CI2</t>
  </si>
  <si>
    <t>CI3</t>
  </si>
  <si>
    <t>NZ2</t>
  </si>
  <si>
    <t>1000 Sun--1200 Thu</t>
  </si>
  <si>
    <t>1000 Mon--1700 Fri</t>
  </si>
  <si>
    <t>0900 Thu--1600 Mon</t>
  </si>
  <si>
    <t>0900 Sat---0900 Wed</t>
  </si>
  <si>
    <t>1000 Mon---1800 Fri</t>
  </si>
  <si>
    <t>1000Wed---2000Mon</t>
  </si>
  <si>
    <t>0900 Sun -- 2000 Thu</t>
  </si>
  <si>
    <t>1700 Thu</t>
  </si>
  <si>
    <t>1000 Mon</t>
  </si>
  <si>
    <t>1700 Mon</t>
  </si>
  <si>
    <t>1200 Thu</t>
  </si>
  <si>
    <t>1100 Tue</t>
  </si>
  <si>
    <t>1000 Thu</t>
  </si>
  <si>
    <t>1600 Mon</t>
  </si>
  <si>
    <t>0800 Wed</t>
  </si>
  <si>
    <t>1800 Thu</t>
  </si>
  <si>
    <t>2000Mon</t>
  </si>
  <si>
    <t>2000 Fri</t>
  </si>
  <si>
    <t>2000 Tue</t>
  </si>
  <si>
    <t>1800Thu</t>
  </si>
  <si>
    <t>0900 Fri---1200 Sat</t>
  </si>
  <si>
    <t>1300 Sat---1300 Sun</t>
  </si>
  <si>
    <t>2000 Wed---0500 Thu</t>
  </si>
  <si>
    <t>0400 Sat---0000 Sun</t>
  </si>
  <si>
    <t>1400 Tue---0300Wed</t>
  </si>
  <si>
    <t>0600 Sat -- 1600 Sat</t>
  </si>
  <si>
    <t>ERX</t>
  </si>
  <si>
    <t>AS1</t>
  </si>
  <si>
    <t>1000 Thu- 2000 Mon</t>
  </si>
  <si>
    <t>1000 Fri--1600 Tue</t>
  </si>
  <si>
    <t>1600 Fri</t>
  </si>
  <si>
    <t>2000 Mon</t>
  </si>
  <si>
    <t>0000 Tue-1900 Tue</t>
  </si>
  <si>
    <t>1200 Wed---2200 Wed</t>
  </si>
  <si>
    <t>Service</t>
  </si>
  <si>
    <r>
      <rPr>
        <b/>
        <sz val="10"/>
        <color indexed="10"/>
        <rFont val="Arial"/>
        <family val="2"/>
      </rPr>
      <t>7</t>
    </r>
    <r>
      <rPr>
        <b/>
        <sz val="10"/>
        <rFont val="Arial"/>
        <family val="2"/>
      </rPr>
      <t xml:space="preserve"> ships</t>
    </r>
  </si>
  <si>
    <t>Chinese Name</t>
  </si>
  <si>
    <t>Operator</t>
  </si>
  <si>
    <t>APL NEW JERSEY</t>
  </si>
  <si>
    <t>美总新泽西</t>
  </si>
  <si>
    <t>APL</t>
  </si>
  <si>
    <t>ATY</t>
  </si>
  <si>
    <t>APL TURKEY</t>
  </si>
  <si>
    <t>美总土耳其</t>
  </si>
  <si>
    <t>PRM</t>
  </si>
  <si>
    <t>MOL PROMISE</t>
  </si>
  <si>
    <t>商船三井诺言</t>
  </si>
  <si>
    <t>MOL</t>
  </si>
  <si>
    <t>PDS</t>
  </si>
  <si>
    <t>APL PARADISE</t>
  </si>
  <si>
    <t>美总天堂</t>
  </si>
  <si>
    <t>APL CALIFORNIA</t>
  </si>
  <si>
    <t>美总加利福尼亚</t>
  </si>
  <si>
    <t>KAO</t>
  </si>
  <si>
    <t>APL KAOHSIUNG</t>
  </si>
  <si>
    <t>美总高雄</t>
  </si>
  <si>
    <t>LDN</t>
  </si>
  <si>
    <t>APL LONDON</t>
  </si>
  <si>
    <t>美总伦敦</t>
  </si>
  <si>
    <t>POY</t>
  </si>
  <si>
    <t>MOL PRIORITY</t>
  </si>
  <si>
    <t>商船三井优先</t>
  </si>
  <si>
    <t>MIE</t>
  </si>
  <si>
    <t>APL MINNESOTA</t>
  </si>
  <si>
    <t>美总明尼苏达</t>
  </si>
  <si>
    <t>ASA</t>
  </si>
  <si>
    <t>APL AUSTRIA</t>
  </si>
  <si>
    <t>美总奥地利</t>
  </si>
  <si>
    <t>ADU</t>
  </si>
  <si>
    <t>APL DUBAI</t>
  </si>
  <si>
    <t>美总迪拜</t>
  </si>
  <si>
    <t>AIT</t>
  </si>
  <si>
    <t>APL ITALY</t>
  </si>
  <si>
    <t>美总意大利</t>
  </si>
  <si>
    <t>TUR</t>
  </si>
  <si>
    <t>APL TURQUOISE</t>
  </si>
  <si>
    <t>绿松石</t>
  </si>
  <si>
    <t>APT</t>
  </si>
  <si>
    <t>APL ATLANTA</t>
  </si>
  <si>
    <t>美总亚特兰大</t>
  </si>
  <si>
    <t>COR</t>
  </si>
  <si>
    <t>APL CORAL</t>
  </si>
  <si>
    <t>珊瑚石</t>
  </si>
  <si>
    <t>IOL</t>
  </si>
  <si>
    <t>APL IOLITE</t>
  </si>
  <si>
    <t>堇青石</t>
  </si>
  <si>
    <t>VCV</t>
  </si>
  <si>
    <t>APL VANCOUVER</t>
  </si>
  <si>
    <t>美总温哥华</t>
  </si>
  <si>
    <t>HKO</t>
  </si>
  <si>
    <t>APL HONGKONG</t>
  </si>
  <si>
    <t>美总香港</t>
  </si>
  <si>
    <t>ZEE</t>
  </si>
  <si>
    <t>APL ZEEBRUGGE</t>
  </si>
  <si>
    <t>美总泽布勒赫</t>
  </si>
  <si>
    <t>GEM</t>
  </si>
  <si>
    <t>APL GERMANY</t>
  </si>
  <si>
    <t>美总德意志</t>
  </si>
  <si>
    <t>ITG</t>
  </si>
  <si>
    <t>MOL INTEGRITY</t>
  </si>
  <si>
    <t>商船三井忠诚</t>
  </si>
  <si>
    <t>RDM</t>
  </si>
  <si>
    <t>APL ROTTERDAM</t>
  </si>
  <si>
    <t>美总鹿特丹</t>
  </si>
  <si>
    <t>TKY</t>
  </si>
  <si>
    <t>APL TOKYO</t>
  </si>
  <si>
    <t>美总东京</t>
  </si>
  <si>
    <t>AVG</t>
  </si>
  <si>
    <t>APL ADVANTAGE</t>
  </si>
  <si>
    <t>美总优秀</t>
  </si>
  <si>
    <t>AQT</t>
  </si>
  <si>
    <t>APL QATAR</t>
  </si>
  <si>
    <t>美总卡塔尔</t>
  </si>
  <si>
    <t>APD</t>
  </si>
  <si>
    <t>APL POLAND</t>
  </si>
  <si>
    <t>美总波兰</t>
  </si>
  <si>
    <t>LAT</t>
  </si>
  <si>
    <t>APL LATVIA</t>
  </si>
  <si>
    <t>美总拉脱维亚</t>
  </si>
  <si>
    <t>TYN</t>
  </si>
  <si>
    <t>MOL TYNE</t>
  </si>
  <si>
    <t>商船三井泰茵河</t>
  </si>
  <si>
    <t>TEN</t>
  </si>
  <si>
    <t>APL TENNESSEE</t>
  </si>
  <si>
    <t>美总田纳西</t>
  </si>
  <si>
    <t>HOL</t>
  </si>
  <si>
    <t>APL HOLLAND</t>
  </si>
  <si>
    <t>美总荷兰</t>
  </si>
  <si>
    <t>ANY</t>
  </si>
  <si>
    <t>APL NEW YORK</t>
  </si>
  <si>
    <t>美总纽约</t>
  </si>
  <si>
    <t>COO</t>
  </si>
  <si>
    <t>APL COLORADO</t>
  </si>
  <si>
    <t xml:space="preserve">美总科罗拉多州 </t>
  </si>
  <si>
    <t>ATW</t>
  </si>
  <si>
    <t>APL ANTWERP</t>
  </si>
  <si>
    <t>美总安特卫普</t>
  </si>
  <si>
    <t>ILS</t>
  </si>
  <si>
    <t>APL ILLINOIS</t>
  </si>
  <si>
    <t>美总伊利诺斯州</t>
  </si>
  <si>
    <t>ABS</t>
  </si>
  <si>
    <t>APL COLUMBUS</t>
  </si>
  <si>
    <t>美总哥伦布</t>
  </si>
  <si>
    <t>AIM</t>
  </si>
  <si>
    <t>APL MIAMI</t>
  </si>
  <si>
    <t>美总迈阿密</t>
  </si>
  <si>
    <t>ACS</t>
  </si>
  <si>
    <t>APL CHARLESTON</t>
  </si>
  <si>
    <t>美总查尔斯顿</t>
  </si>
  <si>
    <t>DET</t>
  </si>
  <si>
    <t>APL DETROIT</t>
  </si>
  <si>
    <t>美总底特律</t>
  </si>
  <si>
    <t>SAI</t>
  </si>
  <si>
    <t>APL SANTIAGO</t>
  </si>
  <si>
    <t>美总圣地亚哥</t>
  </si>
  <si>
    <t>CSM</t>
  </si>
  <si>
    <t>MOL COSMOS</t>
  </si>
  <si>
    <t>商船三井环宇</t>
  </si>
  <si>
    <t>EFN</t>
  </si>
  <si>
    <t>E.R. FRANCE</t>
  </si>
  <si>
    <t>瑞克法兰西</t>
  </si>
  <si>
    <t>HMA</t>
  </si>
  <si>
    <t>HAMMONIA AMERICA</t>
  </si>
  <si>
    <t>金星美国</t>
  </si>
  <si>
    <t>EVE</t>
  </si>
  <si>
    <t>HS EVEREST</t>
  </si>
  <si>
    <t>德翔圣母峰</t>
  </si>
  <si>
    <t>GDR</t>
  </si>
  <si>
    <t>MOL GRANDEUR</t>
  </si>
  <si>
    <t>商船三井崇高</t>
  </si>
  <si>
    <t>EPI</t>
  </si>
  <si>
    <t>MOL EMPIRE</t>
  </si>
  <si>
    <t>FTG</t>
  </si>
  <si>
    <t>NYK FUTAGO</t>
  </si>
  <si>
    <t>日邮双子</t>
  </si>
  <si>
    <t>BEZ</t>
  </si>
  <si>
    <t>CMA CGM BERLIOZ</t>
  </si>
  <si>
    <t>达飞柏辽兹</t>
  </si>
  <si>
    <t>TC4</t>
  </si>
  <si>
    <t>TO BE ADVISE</t>
  </si>
  <si>
    <t>待定</t>
  </si>
  <si>
    <t>NRY</t>
  </si>
  <si>
    <t>APL NORWAY</t>
  </si>
  <si>
    <r>
      <rPr>
        <b/>
        <sz val="10"/>
        <color indexed="10"/>
        <rFont val="Arial"/>
        <family val="2"/>
      </rPr>
      <t xml:space="preserve">5 </t>
    </r>
    <r>
      <rPr>
        <b/>
        <sz val="10"/>
        <rFont val="Arial"/>
        <family val="2"/>
      </rPr>
      <t>ships</t>
    </r>
  </si>
  <si>
    <t>JMA</t>
  </si>
  <si>
    <t>CMA CGM JAMAICA</t>
  </si>
  <si>
    <t>CMA</t>
  </si>
  <si>
    <t>ARN</t>
  </si>
  <si>
    <t>APL ARGENTINA</t>
  </si>
  <si>
    <t>ALE</t>
  </si>
  <si>
    <t>APL ALEXANDRITE</t>
  </si>
  <si>
    <t>TBN</t>
  </si>
  <si>
    <t>ALM</t>
  </si>
  <si>
    <t>APL ALMANDINE</t>
  </si>
  <si>
    <t>RBY</t>
  </si>
  <si>
    <t>APL RUBY</t>
  </si>
  <si>
    <t>GRT</t>
  </si>
  <si>
    <t>APL GARNET</t>
  </si>
  <si>
    <t>CWN</t>
  </si>
  <si>
    <t>APL CHIWAN</t>
  </si>
  <si>
    <t>SWN</t>
  </si>
  <si>
    <t>SWAN</t>
  </si>
  <si>
    <t>VDO</t>
  </si>
  <si>
    <t>VILLE D'ORION</t>
  </si>
  <si>
    <t>DEN</t>
  </si>
  <si>
    <t>APL DENVER</t>
  </si>
  <si>
    <t>MEI</t>
  </si>
  <si>
    <t>MELINA</t>
  </si>
  <si>
    <t>AQS</t>
  </si>
  <si>
    <t>VD AQUARIUS</t>
  </si>
  <si>
    <t>APL CHILE</t>
  </si>
  <si>
    <t>CRC</t>
  </si>
  <si>
    <t>APL COSTA RICA</t>
  </si>
  <si>
    <t>CNL</t>
  </si>
  <si>
    <t>CMA CGM NILGAI</t>
  </si>
  <si>
    <t>JFK</t>
  </si>
  <si>
    <t>APL KENNEDY</t>
  </si>
  <si>
    <t>AMA</t>
  </si>
  <si>
    <t>APL AMAZONITE</t>
  </si>
  <si>
    <t>AAU</t>
  </si>
  <si>
    <t>APL AUSTRALIA</t>
  </si>
  <si>
    <t>SPA</t>
  </si>
  <si>
    <t>APL SPAIN</t>
  </si>
  <si>
    <t>ITA</t>
  </si>
  <si>
    <t>PEU</t>
  </si>
  <si>
    <t>APL PERU</t>
  </si>
  <si>
    <t>VFC</t>
  </si>
  <si>
    <t>RHL FELICITAS</t>
  </si>
  <si>
    <t>PIL</t>
  </si>
  <si>
    <t>GNL</t>
  </si>
  <si>
    <t>APL GENERAL</t>
  </si>
  <si>
    <t>W9Z</t>
  </si>
  <si>
    <t>NORTHERN PROMOTION</t>
  </si>
  <si>
    <t>LUM</t>
  </si>
  <si>
    <t xml:space="preserve">Kota Lumba </t>
  </si>
  <si>
    <t>竞城</t>
  </si>
  <si>
    <t>TO BE ADVISED</t>
  </si>
  <si>
    <t>OSH</t>
  </si>
  <si>
    <t>OOCL SHANGHAI</t>
  </si>
  <si>
    <t>东方上海</t>
  </si>
  <si>
    <t>OOL</t>
  </si>
  <si>
    <t>ODB</t>
  </si>
  <si>
    <t>OOCL DUBAI</t>
  </si>
  <si>
    <t>东方迪拜</t>
  </si>
  <si>
    <t>OAE</t>
  </si>
  <si>
    <t>OOCL AMERICA</t>
  </si>
  <si>
    <t>东方美国</t>
  </si>
  <si>
    <t>ONL</t>
  </si>
  <si>
    <t>OOCL NETHERLANDS</t>
  </si>
  <si>
    <t>东方荷兰</t>
  </si>
  <si>
    <t>CJC</t>
  </si>
  <si>
    <t>CAP JACKSON</t>
  </si>
  <si>
    <t>凯普杰克逊</t>
  </si>
  <si>
    <t>HSD</t>
  </si>
  <si>
    <t>X2P</t>
  </si>
  <si>
    <t>COSCO ISTANBUL</t>
  </si>
  <si>
    <t>中远伊斯坦布尔</t>
  </si>
  <si>
    <t>RCL</t>
  </si>
  <si>
    <t>AN1</t>
  </si>
  <si>
    <t>CAP ARNAUTI</t>
  </si>
  <si>
    <t>凯普阿诺提</t>
  </si>
  <si>
    <t>RHC</t>
  </si>
  <si>
    <t>RHL CONSTANTIA</t>
  </si>
  <si>
    <t>宏调</t>
  </si>
  <si>
    <t>HMI</t>
  </si>
  <si>
    <t>HAMMONIA ISTRIA</t>
  </si>
  <si>
    <t>伊斯特里亚</t>
  </si>
  <si>
    <t>EMI</t>
  </si>
  <si>
    <t>CDF</t>
  </si>
  <si>
    <t>CARDIFF</t>
  </si>
  <si>
    <t>东方卡迪夫</t>
  </si>
  <si>
    <t>ONW</t>
  </si>
  <si>
    <t>OOCL NEW YORK</t>
  </si>
  <si>
    <t>东方纽约</t>
  </si>
  <si>
    <t>OOCL</t>
  </si>
  <si>
    <t>SCO</t>
  </si>
  <si>
    <t>APL SCOTLAND</t>
  </si>
  <si>
    <t>SS5</t>
  </si>
  <si>
    <t>SWANSEA</t>
  </si>
  <si>
    <t>东方天鹅海</t>
  </si>
  <si>
    <t>EFC</t>
  </si>
  <si>
    <t xml:space="preserve">APL SPAIN </t>
  </si>
  <si>
    <t xml:space="preserve">美总西班牙 </t>
  </si>
  <si>
    <t>美总挪威</t>
  </si>
  <si>
    <t>ZCN</t>
  </si>
  <si>
    <t>CISNES</t>
  </si>
  <si>
    <t>锡斯内斯快航</t>
  </si>
  <si>
    <t>ECD</t>
  </si>
  <si>
    <t>E.R. CANADA</t>
  </si>
  <si>
    <t>日邮加拿大</t>
  </si>
  <si>
    <t>美总苏格兰</t>
  </si>
  <si>
    <t xml:space="preserve">美总土耳其 </t>
  </si>
  <si>
    <t>ENG</t>
  </si>
  <si>
    <t>APL ENGLAND</t>
  </si>
  <si>
    <t>美总英格兰</t>
  </si>
  <si>
    <t>P/O VSL</t>
  </si>
  <si>
    <t>ships</t>
  </si>
  <si>
    <t>BAZ</t>
  </si>
  <si>
    <t>APL BRAZIL</t>
  </si>
  <si>
    <t>AIN</t>
  </si>
  <si>
    <t>APL INDONESIA</t>
  </si>
  <si>
    <t>LTO</t>
  </si>
  <si>
    <t>LETO*</t>
  </si>
  <si>
    <t>勒多快航</t>
  </si>
  <si>
    <t>HLC</t>
  </si>
  <si>
    <t>EPC</t>
  </si>
  <si>
    <t>APL EXPERIENCE</t>
  </si>
  <si>
    <t>美总经验</t>
  </si>
  <si>
    <t>ERT</t>
  </si>
  <si>
    <t>APL EARNEST</t>
  </si>
  <si>
    <t>美总真诚</t>
  </si>
  <si>
    <t>AMO</t>
  </si>
  <si>
    <t>APL MELBOURNE</t>
  </si>
  <si>
    <t>美总墨尔本</t>
  </si>
  <si>
    <t>NBZ</t>
  </si>
  <si>
    <t>NEDLLOYD BARENTSZ</t>
  </si>
  <si>
    <t>渣华巴伦特斯</t>
  </si>
  <si>
    <t>MSL</t>
  </si>
  <si>
    <t>ADH</t>
  </si>
  <si>
    <t>APL DHAKA</t>
  </si>
  <si>
    <t>美总达卡</t>
  </si>
  <si>
    <t>PCE</t>
  </si>
  <si>
    <t>APL PRECISION</t>
  </si>
  <si>
    <t>美总精确</t>
  </si>
  <si>
    <t>PMU</t>
  </si>
  <si>
    <t>MOL PREMIUM</t>
  </si>
  <si>
    <t>商船三井优质</t>
  </si>
  <si>
    <t>BNX</t>
  </si>
  <si>
    <t>BUSAN EXPRESS</t>
  </si>
  <si>
    <t>釜山快航</t>
  </si>
  <si>
    <t>SRX</t>
  </si>
  <si>
    <t>SAN FRANCISCO EXPRESS</t>
  </si>
  <si>
    <t>圣弗朗西斯科快航</t>
  </si>
  <si>
    <t>APO</t>
  </si>
  <si>
    <t>APL PORTUGAL</t>
  </si>
  <si>
    <t>美总葡萄牙</t>
  </si>
  <si>
    <t>FLR</t>
  </si>
  <si>
    <t>APL FLORIDA</t>
  </si>
  <si>
    <t>美总佛罗里达</t>
  </si>
  <si>
    <t>NPL</t>
  </si>
  <si>
    <t>NORTHERN PRELUDE</t>
  </si>
  <si>
    <t>普瑞洛德快航</t>
  </si>
  <si>
    <t>MSK</t>
  </si>
  <si>
    <t>MDV</t>
  </si>
  <si>
    <t>MAERSK DENVER</t>
  </si>
  <si>
    <t>马士基丹佛</t>
  </si>
  <si>
    <t>NYK LEO</t>
  </si>
  <si>
    <t>日邮雄狮</t>
  </si>
  <si>
    <t>NYK</t>
  </si>
  <si>
    <t>NYT</t>
  </si>
  <si>
    <t>NYK THESEUS</t>
  </si>
  <si>
    <t>日邮特修斯</t>
  </si>
  <si>
    <t>NTT</t>
  </si>
  <si>
    <t>NYK TRITON</t>
  </si>
  <si>
    <t>日邮特莱登</t>
  </si>
  <si>
    <t>QCS</t>
  </si>
  <si>
    <t>NYK CASTOR</t>
  </si>
  <si>
    <t>日邮北河星</t>
  </si>
  <si>
    <t>HSR</t>
  </si>
  <si>
    <t>HYUNDAI SINGAPORE</t>
  </si>
  <si>
    <t>现代新加坡</t>
  </si>
  <si>
    <t>HMM</t>
  </si>
  <si>
    <t>EIC</t>
  </si>
  <si>
    <t>MOL EMINENCE</t>
  </si>
  <si>
    <t>HTK</t>
  </si>
  <si>
    <t>HYUNDAI TOKYO</t>
  </si>
  <si>
    <t>现代东京</t>
  </si>
  <si>
    <t>SIX</t>
  </si>
  <si>
    <t>SOFIA EXPRESS</t>
  </si>
  <si>
    <t>索菲亚快航</t>
  </si>
  <si>
    <t>OSX</t>
  </si>
  <si>
    <t>OSAKA EXPRESS</t>
  </si>
  <si>
    <t>大阪快航</t>
  </si>
  <si>
    <t>OSE</t>
  </si>
  <si>
    <t>OOCL SEOUL</t>
  </si>
  <si>
    <t>东方首尔</t>
  </si>
  <si>
    <t>OTY</t>
  </si>
  <si>
    <t>OOCL TOKYO</t>
  </si>
  <si>
    <t>东方东京</t>
  </si>
  <si>
    <t>SAN DIEGO BRIDGE</t>
  </si>
  <si>
    <t>圣地亚哥桥</t>
  </si>
  <si>
    <t>HCB</t>
  </si>
  <si>
    <t>HYUNDAI COLOMBO</t>
  </si>
  <si>
    <t>现代科伦坡</t>
  </si>
  <si>
    <t>BEX</t>
  </si>
  <si>
    <t>BREMEN EXPRESS</t>
  </si>
  <si>
    <t>不来梅快航</t>
  </si>
  <si>
    <t>NHE</t>
  </si>
  <si>
    <t>NYK HELIOS</t>
  </si>
  <si>
    <t>日邮赫利斯</t>
  </si>
  <si>
    <t>OLN</t>
  </si>
  <si>
    <t>OOCL LONDON</t>
  </si>
  <si>
    <t>东方伦敦</t>
  </si>
  <si>
    <t>SPI</t>
  </si>
  <si>
    <t>APL SPINEL</t>
  </si>
  <si>
    <t>冰晶石</t>
  </si>
  <si>
    <t>SIE</t>
  </si>
  <si>
    <t>MSC SIENA</t>
  </si>
  <si>
    <t>(地中海)锡耶纳</t>
  </si>
  <si>
    <t>CR1</t>
  </si>
  <si>
    <t>MSC CAROLE</t>
  </si>
  <si>
    <t>地中海卡罗尔</t>
  </si>
  <si>
    <r>
      <rPr>
        <b/>
        <sz val="10"/>
        <color indexed="10"/>
        <rFont val="Arial"/>
        <family val="2"/>
      </rPr>
      <t xml:space="preserve">6 </t>
    </r>
    <r>
      <rPr>
        <b/>
        <sz val="10"/>
        <rFont val="Arial"/>
        <family val="2"/>
      </rPr>
      <t>ships</t>
    </r>
  </si>
  <si>
    <t>ARA</t>
  </si>
  <si>
    <t>APL ARABIA</t>
  </si>
  <si>
    <t>美总阿拉伯</t>
  </si>
  <si>
    <t>AOM</t>
  </si>
  <si>
    <t>APL OMAN</t>
  </si>
  <si>
    <t>美总阿曼</t>
  </si>
  <si>
    <t>美总印度尼西亚</t>
  </si>
  <si>
    <t>BJB</t>
  </si>
  <si>
    <t>BEIJING BRIDGE</t>
  </si>
  <si>
    <t>北京桥</t>
  </si>
  <si>
    <t>SB9</t>
  </si>
  <si>
    <t>SINO BRIDGE</t>
  </si>
  <si>
    <t>中国桥</t>
  </si>
  <si>
    <t>AGA</t>
  </si>
  <si>
    <t>APL AGATE</t>
  </si>
  <si>
    <t>爱捷特</t>
  </si>
  <si>
    <t>TB6</t>
  </si>
  <si>
    <t>TPH</t>
  </si>
  <si>
    <t>Conti Taipei</t>
  </si>
  <si>
    <t>康缇台北</t>
  </si>
  <si>
    <t>PA1</t>
  </si>
  <si>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ships</t>
    </r>
  </si>
  <si>
    <t>SPX</t>
  </si>
  <si>
    <t>SINGAPORE EXPRESS</t>
  </si>
  <si>
    <t>TOX</t>
  </si>
  <si>
    <t>TOKYO EXPRESS</t>
  </si>
  <si>
    <t>HLX</t>
  </si>
  <si>
    <t>SOX</t>
  </si>
  <si>
    <t>SEOUL EXPRESS</t>
  </si>
  <si>
    <t>DSE</t>
  </si>
  <si>
    <t>NRI</t>
  </si>
  <si>
    <t>NYK RIGEL</t>
  </si>
  <si>
    <t>VRA</t>
  </si>
  <si>
    <t>VIRGINIA</t>
  </si>
  <si>
    <t>OXP</t>
  </si>
  <si>
    <t>OAKLAND EXPRESS</t>
  </si>
  <si>
    <t>KBX</t>
  </si>
  <si>
    <t>KOBE EXPRESS</t>
  </si>
  <si>
    <t>HFX</t>
  </si>
  <si>
    <t>HALIFAX EXPRESS</t>
  </si>
  <si>
    <t>NMT</t>
  </si>
  <si>
    <t>NYK METEOR</t>
  </si>
  <si>
    <t>NCS</t>
  </si>
  <si>
    <t>NYK CONSTELLATION</t>
  </si>
  <si>
    <t>DAE</t>
  </si>
  <si>
    <t>NYK DAEDALUS</t>
  </si>
  <si>
    <t>NDI</t>
  </si>
  <si>
    <t>NYK DIANA</t>
  </si>
  <si>
    <t>ATX</t>
  </si>
  <si>
    <t>ATLANTA EXPRESS</t>
  </si>
  <si>
    <t>NDE</t>
  </si>
  <si>
    <t>NYK DEMETER</t>
  </si>
  <si>
    <t>TC7</t>
  </si>
  <si>
    <t>ERD</t>
  </si>
  <si>
    <t>E.R. DENVER</t>
  </si>
  <si>
    <t>NNB</t>
  </si>
  <si>
    <t>NYK NEBULA</t>
  </si>
  <si>
    <t>AKT</t>
  </si>
  <si>
    <t>AUGUSTA KONTOR</t>
  </si>
  <si>
    <t>OCL</t>
  </si>
  <si>
    <t>AEP</t>
  </si>
  <si>
    <t>ALLISE P</t>
  </si>
  <si>
    <t>HRR</t>
  </si>
  <si>
    <t>HERMA P</t>
  </si>
  <si>
    <t>TD8</t>
  </si>
  <si>
    <t>PARTNER TBA 29</t>
  </si>
  <si>
    <t>CCC</t>
  </si>
  <si>
    <t>SOE</t>
  </si>
  <si>
    <t>ILW</t>
  </si>
  <si>
    <t>ILSE WULFF</t>
  </si>
  <si>
    <t>沃夫桥快航</t>
  </si>
  <si>
    <t>MWL</t>
  </si>
  <si>
    <t>MOL GOLDEN WATTLE</t>
  </si>
  <si>
    <t>商船三井金树</t>
  </si>
  <si>
    <t>MOL MOSEL</t>
  </si>
  <si>
    <t>商船三井摩泽尓</t>
  </si>
  <si>
    <t>BLX</t>
  </si>
  <si>
    <t>BERLIN EXPRESS</t>
  </si>
  <si>
    <t>柏林快航</t>
  </si>
  <si>
    <t>NTA</t>
  </si>
  <si>
    <t>NYK ANTARES</t>
  </si>
  <si>
    <t>日邮心星</t>
  </si>
  <si>
    <t>NSI</t>
  </si>
  <si>
    <t>NYK SIRIUS</t>
  </si>
  <si>
    <t>日邮天狼星</t>
  </si>
  <si>
    <t>HJF</t>
  </si>
  <si>
    <t>HYUNDAI KENNEDY</t>
  </si>
  <si>
    <t>现代肯尼迪</t>
  </si>
  <si>
    <t>NAD</t>
  </si>
  <si>
    <t>NYK ANDROMEDA</t>
  </si>
  <si>
    <t>日邮公主</t>
  </si>
  <si>
    <t>AHC</t>
  </si>
  <si>
    <t>APL COMMODORE</t>
  </si>
  <si>
    <t>美总统帅</t>
  </si>
  <si>
    <t>美总加内特</t>
  </si>
  <si>
    <t>JED</t>
  </si>
  <si>
    <t>APL JEDDAH</t>
  </si>
  <si>
    <t>美总吉达</t>
  </si>
  <si>
    <t>VIT</t>
  </si>
  <si>
    <t>APL VIETNAM</t>
  </si>
  <si>
    <t>美总越南</t>
  </si>
  <si>
    <t>AHD</t>
  </si>
  <si>
    <t>APL DUKE</t>
  </si>
  <si>
    <t>美总公爵</t>
  </si>
  <si>
    <t>LBY</t>
  </si>
  <si>
    <t>APL LIBERTY</t>
  </si>
  <si>
    <t>美总自由</t>
  </si>
  <si>
    <t>MNX</t>
  </si>
  <si>
    <t>MANILA EXPRESS</t>
  </si>
  <si>
    <t>马尼拉快航</t>
  </si>
  <si>
    <t>SMX</t>
  </si>
  <si>
    <t>SOUTHAMPTON EXPRESS</t>
  </si>
  <si>
    <t>南安普敦快航</t>
  </si>
  <si>
    <t>首尔快航</t>
  </si>
  <si>
    <t>HBV</t>
  </si>
  <si>
    <t>HYUNDAI BRAVE</t>
  </si>
  <si>
    <t>现代勇敢</t>
  </si>
  <si>
    <t>HFA</t>
  </si>
  <si>
    <t>HYUNDAI FAITH</t>
  </si>
  <si>
    <t>现代信念</t>
  </si>
  <si>
    <t>HFC</t>
  </si>
  <si>
    <t>HYUNDAI FORCE</t>
  </si>
  <si>
    <t>现代力量</t>
  </si>
  <si>
    <t>VIA</t>
  </si>
  <si>
    <t>APL VIRGINIA</t>
  </si>
  <si>
    <t>美总维吉尼亚</t>
  </si>
  <si>
    <t>NBO</t>
  </si>
  <si>
    <t>APL NINGBO</t>
  </si>
  <si>
    <t>美总宁波</t>
  </si>
  <si>
    <t>LKA</t>
  </si>
  <si>
    <t>APL SRI LANKA</t>
  </si>
  <si>
    <t>美总斯里兰卡</t>
  </si>
  <si>
    <t>PCN</t>
  </si>
  <si>
    <t>MOL PRECISION</t>
  </si>
  <si>
    <t>商船三井精确</t>
  </si>
  <si>
    <t>LEV</t>
  </si>
  <si>
    <t>LEVERKUSEN EXPRESS</t>
  </si>
  <si>
    <t>莱弗快航</t>
  </si>
  <si>
    <t>1KE</t>
  </si>
  <si>
    <t>KEA</t>
  </si>
  <si>
    <t>宏润</t>
  </si>
  <si>
    <t>STT</t>
  </si>
  <si>
    <t>APL SEATTLE</t>
  </si>
  <si>
    <t>美总西雅图</t>
  </si>
  <si>
    <t>BKK</t>
  </si>
  <si>
    <t>APL BANGKOK</t>
  </si>
  <si>
    <t>美总曼谷</t>
  </si>
  <si>
    <t>OOS</t>
  </si>
  <si>
    <t>OOCL OSAKA</t>
  </si>
  <si>
    <t>LTT</t>
  </si>
  <si>
    <t>LUTETIA</t>
  </si>
  <si>
    <t>鲁特西亚快航</t>
  </si>
  <si>
    <t>ESL</t>
  </si>
  <si>
    <t>XPN</t>
  </si>
  <si>
    <t>PUSAN</t>
  </si>
  <si>
    <t>新釜山快航</t>
  </si>
  <si>
    <r>
      <rPr>
        <b/>
        <sz val="10"/>
        <color indexed="10"/>
        <rFont val="Arial"/>
        <family val="2"/>
      </rPr>
      <t xml:space="preserve">20 </t>
    </r>
    <r>
      <rPr>
        <b/>
        <sz val="10"/>
        <rFont val="Arial"/>
        <family val="2"/>
      </rPr>
      <t>ships</t>
    </r>
  </si>
  <si>
    <t>OER</t>
  </si>
  <si>
    <t>OOCL EUROPE</t>
  </si>
  <si>
    <t>东方欧洲</t>
  </si>
  <si>
    <t>CAC</t>
  </si>
  <si>
    <t>COSCO  AFRICA</t>
  </si>
  <si>
    <t>中远非洲</t>
  </si>
  <si>
    <t>CYI</t>
  </si>
  <si>
    <t>COSCO YANTIAN</t>
  </si>
  <si>
    <t>中远盐田</t>
  </si>
  <si>
    <t>COSCO</t>
  </si>
  <si>
    <t>CO2</t>
  </si>
  <si>
    <t>COSCO OCEANIA</t>
  </si>
  <si>
    <t>东方大洋洲</t>
  </si>
  <si>
    <t>ONB</t>
  </si>
  <si>
    <t>OOCL NINGBO</t>
  </si>
  <si>
    <t>东方宁波</t>
  </si>
  <si>
    <t>CKO</t>
  </si>
  <si>
    <t>COSCO KOREA</t>
  </si>
  <si>
    <t>中远韩国</t>
  </si>
  <si>
    <t>CBJ</t>
  </si>
  <si>
    <t>COSCO BEIJING</t>
  </si>
  <si>
    <t>东方远京</t>
  </si>
  <si>
    <t>CKH</t>
  </si>
  <si>
    <t>COSCO KAOHSIUNG</t>
  </si>
  <si>
    <t>东方远雄</t>
  </si>
  <si>
    <t>CGZ</t>
  </si>
  <si>
    <t>COSCO GUANGZHOU</t>
  </si>
  <si>
    <t>中远广州</t>
  </si>
  <si>
    <t>NIB</t>
  </si>
  <si>
    <t>COSCO NINGBO</t>
  </si>
  <si>
    <t>中远宁波</t>
  </si>
  <si>
    <t>HBD</t>
  </si>
  <si>
    <t>HUMEN BRIDGE</t>
  </si>
  <si>
    <t>汉仲桥</t>
  </si>
  <si>
    <t>KLN</t>
  </si>
  <si>
    <t>OQD</t>
  </si>
  <si>
    <t>OOCL QINGDAO</t>
  </si>
  <si>
    <t>东方青岛</t>
  </si>
  <si>
    <t>CM0</t>
  </si>
  <si>
    <t>COSCO MALAYSIA</t>
  </si>
  <si>
    <t>中远马来西亚</t>
  </si>
  <si>
    <t>TBB</t>
  </si>
  <si>
    <t>PARTNER TBA #02</t>
  </si>
  <si>
    <t>CTC</t>
  </si>
  <si>
    <t>COSCO TAICANG</t>
  </si>
  <si>
    <t>中远太仓</t>
  </si>
  <si>
    <t>CVM</t>
  </si>
  <si>
    <t>COSCO VIETNAM</t>
  </si>
  <si>
    <t>中远越南</t>
  </si>
  <si>
    <t>LCS</t>
  </si>
  <si>
    <t>LT CORTESIA</t>
  </si>
  <si>
    <t>意彬</t>
  </si>
  <si>
    <t>EMC</t>
  </si>
  <si>
    <t>COSCO PRINCE RUPERT</t>
  </si>
  <si>
    <t>中远鲁珀特王子港</t>
  </si>
  <si>
    <t>RFC</t>
  </si>
  <si>
    <t>富城</t>
  </si>
  <si>
    <t>OOCL SAVANNAH</t>
  </si>
  <si>
    <t>东方萨瓦纳</t>
  </si>
  <si>
    <t>CKT</t>
  </si>
  <si>
    <t>Cuckoo Hunter</t>
  </si>
  <si>
    <t>东方汉特</t>
  </si>
  <si>
    <t>PS1</t>
  </si>
  <si>
    <t>IRL</t>
  </si>
  <si>
    <t>APL IRELAND</t>
  </si>
  <si>
    <t>美总爱尔兰</t>
  </si>
  <si>
    <t>IRS</t>
  </si>
  <si>
    <t>APL IRIS</t>
  </si>
  <si>
    <t>彩虹石</t>
  </si>
  <si>
    <t>美总西班牙</t>
  </si>
  <si>
    <t>APL HONG KONG</t>
  </si>
  <si>
    <t>美总秘鲁</t>
  </si>
  <si>
    <t>TB2</t>
  </si>
  <si>
    <t>美总丹佛</t>
  </si>
  <si>
    <t>OAK</t>
  </si>
  <si>
    <t>APL OAKLAND</t>
  </si>
  <si>
    <t>美总奥克兰</t>
  </si>
  <si>
    <t>BGM</t>
  </si>
  <si>
    <t>APL BELGIUM</t>
  </si>
  <si>
    <t>美总比利时</t>
  </si>
  <si>
    <t>ORG</t>
  </si>
  <si>
    <t>APL OREGON</t>
  </si>
  <si>
    <t>美总俄勒冈</t>
  </si>
  <si>
    <t>美总智利</t>
  </si>
  <si>
    <t>HLB</t>
  </si>
  <si>
    <t>HYUNDAI LIBERTY</t>
  </si>
  <si>
    <t>现代解放</t>
  </si>
  <si>
    <t>TOU</t>
  </si>
  <si>
    <t>APL TOURMALINE</t>
  </si>
  <si>
    <t>美总电气石</t>
  </si>
  <si>
    <t>天河石</t>
  </si>
  <si>
    <t>CDA</t>
  </si>
  <si>
    <t>APL CANADA</t>
  </si>
  <si>
    <t>美总加拿大</t>
  </si>
  <si>
    <t>SEO</t>
  </si>
  <si>
    <t>APL SEOUL</t>
  </si>
  <si>
    <t>美总首尔</t>
  </si>
  <si>
    <t>NPW</t>
  </si>
  <si>
    <t>NORTHERN POWER</t>
  </si>
  <si>
    <t>北方力量</t>
  </si>
  <si>
    <t>PEA</t>
  </si>
  <si>
    <t>APL PEARL</t>
  </si>
  <si>
    <t>美总珍珠</t>
  </si>
  <si>
    <t>IDA</t>
  </si>
  <si>
    <t>APL INDIA</t>
  </si>
  <si>
    <t>美总印度</t>
  </si>
  <si>
    <t>HLO</t>
  </si>
  <si>
    <t>HYUNDAI LONG BEACH</t>
  </si>
  <si>
    <t>现代长滩</t>
  </si>
  <si>
    <t>CYP</t>
  </si>
  <si>
    <t>APL CYPRINE</t>
  </si>
  <si>
    <t>青符石</t>
  </si>
  <si>
    <t>N5W</t>
  </si>
  <si>
    <t>KOTA KARIM</t>
  </si>
  <si>
    <t>励城</t>
  </si>
  <si>
    <t>VFS</t>
  </si>
  <si>
    <t>RHL FIDELITAS</t>
  </si>
  <si>
    <t>精城</t>
  </si>
  <si>
    <t>KCR</t>
  </si>
  <si>
    <t>KOTA CARUM</t>
  </si>
  <si>
    <t>勋城</t>
  </si>
  <si>
    <t>LJU</t>
  </si>
  <si>
    <t>KOTA LAJU</t>
  </si>
  <si>
    <t>乐城</t>
  </si>
  <si>
    <t>美总肯尼迪</t>
  </si>
  <si>
    <t>K6X</t>
  </si>
  <si>
    <t>KOTA LAHIR</t>
  </si>
  <si>
    <t>晞城</t>
  </si>
  <si>
    <t>KCA</t>
  </si>
  <si>
    <t>KOTA CAHAYA</t>
  </si>
  <si>
    <t xml:space="preserve">光城 </t>
  </si>
  <si>
    <t>KGM</t>
  </si>
  <si>
    <t>KOTA GEMBIRA</t>
  </si>
  <si>
    <t>兴城</t>
  </si>
  <si>
    <t>KCT</t>
  </si>
  <si>
    <t>KOTA CANTIK</t>
  </si>
  <si>
    <t>辉城</t>
  </si>
  <si>
    <t>KCB</t>
  </si>
  <si>
    <t>KOTA CABAR</t>
  </si>
  <si>
    <t>胜城</t>
  </si>
  <si>
    <t>G2B</t>
  </si>
  <si>
    <t>KOTA LATIF</t>
  </si>
  <si>
    <t>绅城</t>
  </si>
  <si>
    <t>GQB</t>
  </si>
  <si>
    <t>GUAYAQUIL BRIDGE</t>
  </si>
  <si>
    <t>快亚桥</t>
  </si>
  <si>
    <t>KCP</t>
  </si>
  <si>
    <t>KOTA CEMPAKA</t>
  </si>
  <si>
    <r>
      <rPr>
        <sz val="10"/>
        <rFont val="Arial"/>
        <family val="2"/>
      </rPr>
      <t>馨城</t>
    </r>
  </si>
  <si>
    <t>KCE</t>
  </si>
  <si>
    <t>KOTA CEPAT</t>
  </si>
  <si>
    <t>迅城</t>
  </si>
  <si>
    <t>LWA</t>
  </si>
  <si>
    <t>KOTA LAWA</t>
  </si>
  <si>
    <t>巧城</t>
  </si>
  <si>
    <t>NED</t>
  </si>
  <si>
    <t>NORTHERN ENDEAVOUR</t>
  </si>
  <si>
    <t>北奋进</t>
  </si>
  <si>
    <t>北振兴</t>
  </si>
  <si>
    <t>LRS</t>
  </si>
  <si>
    <t>KOTA LARIS</t>
  </si>
  <si>
    <t>畅城</t>
  </si>
  <si>
    <t>VTK</t>
  </si>
  <si>
    <t>VENETIKO</t>
  </si>
  <si>
    <t xml:space="preserve">威帝城 </t>
  </si>
  <si>
    <t>SVE/SVS/AZX</t>
  </si>
  <si>
    <r>
      <rPr>
        <b/>
        <sz val="10"/>
        <color indexed="10"/>
        <rFont val="Arial"/>
        <family val="2"/>
      </rPr>
      <t xml:space="preserve">10 </t>
    </r>
    <r>
      <rPr>
        <b/>
        <sz val="10"/>
        <rFont val="Arial"/>
        <family val="2"/>
      </rPr>
      <t>ships</t>
    </r>
  </si>
  <si>
    <t>PTE</t>
  </si>
  <si>
    <t>MOL PARTNER</t>
  </si>
  <si>
    <t>VTG</t>
  </si>
  <si>
    <t>MOL ADVANTAGE</t>
  </si>
  <si>
    <t>UNQ</t>
  </si>
  <si>
    <t>EVER UNIQUE</t>
  </si>
  <si>
    <t>GNY</t>
  </si>
  <si>
    <t>MOL GENEROSITY</t>
  </si>
  <si>
    <t>TNE</t>
  </si>
  <si>
    <t>PRA</t>
  </si>
  <si>
    <t>MOL PARADISE</t>
  </si>
  <si>
    <t>商船天堂</t>
  </si>
  <si>
    <t>PST</t>
  </si>
  <si>
    <t>MOL PRESTIGE</t>
  </si>
  <si>
    <t>商船三井威望</t>
  </si>
  <si>
    <t>URB</t>
  </si>
  <si>
    <t>EVER URBAN</t>
  </si>
  <si>
    <t>NAQ</t>
  </si>
  <si>
    <t>NYK AQUARIUS</t>
  </si>
  <si>
    <t>日邮水瓶座</t>
  </si>
  <si>
    <t>PSE</t>
  </si>
  <si>
    <t>MOL PRESENCE</t>
  </si>
  <si>
    <t>PFY</t>
  </si>
  <si>
    <t>MOL PROFICIENCY</t>
  </si>
  <si>
    <t>PGR</t>
  </si>
  <si>
    <t>MOL PROGRESS</t>
  </si>
  <si>
    <t>YUE</t>
  </si>
  <si>
    <t>YUE HE</t>
  </si>
  <si>
    <t>PFC</t>
  </si>
  <si>
    <t>MOL PERFORMANCE</t>
  </si>
  <si>
    <t>商船三井表现</t>
  </si>
  <si>
    <t>EEG</t>
  </si>
  <si>
    <t>EVER EAGLE</t>
  </si>
  <si>
    <t>MXM</t>
  </si>
  <si>
    <t>MOL MAXIM</t>
  </si>
  <si>
    <t>EEL</t>
  </si>
  <si>
    <t>EVER ELITE</t>
  </si>
  <si>
    <t>MOL PACE</t>
  </si>
  <si>
    <t>商船三井领先</t>
  </si>
  <si>
    <t>MVE</t>
  </si>
  <si>
    <t>MOL MARVEL</t>
  </si>
  <si>
    <t>SOG</t>
  </si>
  <si>
    <t>EVER STRONG</t>
  </si>
  <si>
    <t>MMS</t>
  </si>
  <si>
    <t>MOL MAESTRO</t>
  </si>
  <si>
    <t>MUE</t>
  </si>
  <si>
    <t>MOL MANEUVER</t>
  </si>
  <si>
    <t>MMJ</t>
  </si>
  <si>
    <t>MOL MAJESTY</t>
  </si>
  <si>
    <t>UMM</t>
  </si>
  <si>
    <t>EVER SUMMIT</t>
  </si>
  <si>
    <t>MTT</t>
  </si>
  <si>
    <t>MOL MOTIVATOR</t>
  </si>
  <si>
    <t>MMF</t>
  </si>
  <si>
    <t>MOL MAGNIFICENCE</t>
  </si>
  <si>
    <t>NLR</t>
  </si>
  <si>
    <t>NYK LIBRA</t>
  </si>
  <si>
    <t>日邮天秤星</t>
  </si>
  <si>
    <t>NBX</t>
  </si>
  <si>
    <t>NINGBO EXPRESS</t>
  </si>
  <si>
    <t>YAX</t>
  </si>
  <si>
    <t>YANTIAN EXPRESS</t>
  </si>
  <si>
    <t>MMX</t>
  </si>
  <si>
    <t>MOL MATRIX</t>
  </si>
  <si>
    <t>MOM</t>
  </si>
  <si>
    <t>MOL MISSION</t>
  </si>
  <si>
    <t>MOE</t>
  </si>
  <si>
    <t>MOL MODERN</t>
  </si>
  <si>
    <t>CPT</t>
  </si>
  <si>
    <t>MOL COMPETENCE</t>
  </si>
  <si>
    <t>ABX</t>
  </si>
  <si>
    <r>
      <rPr>
        <b/>
        <sz val="10"/>
        <color indexed="10"/>
        <rFont val="Arial"/>
        <family val="2"/>
      </rPr>
      <t xml:space="preserve">9 </t>
    </r>
    <r>
      <rPr>
        <b/>
        <sz val="10"/>
        <rFont val="Arial"/>
        <family val="2"/>
      </rPr>
      <t>ships</t>
    </r>
  </si>
  <si>
    <t>OKL</t>
  </si>
  <si>
    <t>OOCL KUALA LUMPUR</t>
  </si>
  <si>
    <t>东方吉隆坡</t>
  </si>
  <si>
    <t>OCG</t>
  </si>
  <si>
    <t>OOCL CHICAGO</t>
  </si>
  <si>
    <t>东方芝加哥</t>
  </si>
  <si>
    <t>商船三井精练</t>
  </si>
  <si>
    <t>OCI</t>
  </si>
  <si>
    <t>OOCL CHINA</t>
  </si>
  <si>
    <t>东方中国</t>
  </si>
  <si>
    <t>MIS</t>
  </si>
  <si>
    <t>OSG</t>
  </si>
  <si>
    <t>OOCL SINGAPORE</t>
  </si>
  <si>
    <t>东方新加坡</t>
  </si>
  <si>
    <t>商船三井进步</t>
  </si>
  <si>
    <t>BKX</t>
  </si>
  <si>
    <t>BANGKOK EXPRESS</t>
  </si>
  <si>
    <t>曼谷快航</t>
  </si>
  <si>
    <t>商船三井奇迹</t>
  </si>
  <si>
    <t>商船三井箴言</t>
  </si>
  <si>
    <t>商船三井大师</t>
  </si>
  <si>
    <t>SGX</t>
  </si>
  <si>
    <t>新加坡快航</t>
  </si>
  <si>
    <t>CNX</t>
  </si>
  <si>
    <t>CHINA EXPRESS</t>
  </si>
  <si>
    <t>中国快航</t>
  </si>
  <si>
    <t>DMT</t>
  </si>
  <si>
    <t>DEMETER</t>
  </si>
  <si>
    <t>德梅尔特快航</t>
  </si>
  <si>
    <t>CCN</t>
  </si>
  <si>
    <t>DRE</t>
  </si>
  <si>
    <t>DRESDEN EXPRESS</t>
  </si>
  <si>
    <t>德累斯蹲快航</t>
  </si>
  <si>
    <t>亚特兰大快航</t>
  </si>
  <si>
    <t>OJP</t>
  </si>
  <si>
    <t>JAPAN</t>
  </si>
  <si>
    <t>新日本快航</t>
  </si>
  <si>
    <t>HP9</t>
  </si>
  <si>
    <t>HS PARIS</t>
  </si>
  <si>
    <t>巴黎快航</t>
  </si>
  <si>
    <t>DB4</t>
  </si>
  <si>
    <t>SANTA CLARA</t>
  </si>
  <si>
    <t>圣克拉拉</t>
  </si>
  <si>
    <t>GGS</t>
  </si>
  <si>
    <t>CMA CGM GANGES</t>
  </si>
  <si>
    <t>达飞恒河</t>
  </si>
  <si>
    <t>DUX</t>
  </si>
  <si>
    <t>DUESSELDORF EXPRESS</t>
  </si>
  <si>
    <t>杜塞尔多夫快航</t>
  </si>
  <si>
    <t>MUB</t>
  </si>
  <si>
    <t>HANSA AFRICA</t>
  </si>
  <si>
    <t>汉莎非洲</t>
  </si>
  <si>
    <t>HMX</t>
  </si>
  <si>
    <t>HAMMONIA EXPRESS</t>
  </si>
  <si>
    <t xml:space="preserve">汉玛尼亚快航 </t>
  </si>
  <si>
    <t>RGE</t>
  </si>
  <si>
    <t>RIO GRANDE EXPRESS</t>
  </si>
  <si>
    <t>里奥格兰德快航</t>
  </si>
  <si>
    <t>ACO</t>
  </si>
  <si>
    <t>APL COLOMBIA</t>
  </si>
  <si>
    <t>美总哥伦比亚</t>
  </si>
  <si>
    <t>NOX</t>
  </si>
  <si>
    <t>NORFOLK EXPRESS</t>
  </si>
  <si>
    <t>诺福克快航</t>
  </si>
  <si>
    <t>RJX</t>
  </si>
  <si>
    <t>RIO DE JANEIRO EXPRESS</t>
  </si>
  <si>
    <t>里约热内卢快航</t>
  </si>
  <si>
    <t>LUD</t>
  </si>
  <si>
    <t>LUDWIGSHAFEN EXPRESS</t>
  </si>
  <si>
    <t>路威沙芬快航</t>
  </si>
  <si>
    <t>HOE</t>
  </si>
  <si>
    <t>HOECHST EXPRESS</t>
  </si>
  <si>
    <t>赫切斯特快航</t>
  </si>
  <si>
    <t>LGX</t>
  </si>
  <si>
    <t>LOS ANGELES EXPRESS</t>
  </si>
  <si>
    <t>洛杉矶快航</t>
  </si>
  <si>
    <t>HHM</t>
  </si>
  <si>
    <t>HS HUMBOLDT</t>
  </si>
  <si>
    <t>洪堡快航</t>
  </si>
  <si>
    <t>BZX</t>
  </si>
  <si>
    <t>BRAZIL EXPRESS</t>
  </si>
  <si>
    <t>巴西快航</t>
  </si>
  <si>
    <t>IEP</t>
  </si>
  <si>
    <t>ITALY EXPRESS</t>
  </si>
  <si>
    <t>意大利快航</t>
  </si>
  <si>
    <t>REC</t>
  </si>
  <si>
    <t>SANTA REBECCA</t>
  </si>
  <si>
    <t>圣丽贝卡快航</t>
  </si>
  <si>
    <t>TAI</t>
  </si>
  <si>
    <t>TAMINA</t>
  </si>
  <si>
    <t>塔米娜快航</t>
  </si>
  <si>
    <t>TLS</t>
  </si>
  <si>
    <t>TALASSA</t>
  </si>
  <si>
    <t>塔拉萨快航</t>
  </si>
  <si>
    <t>TIU</t>
  </si>
  <si>
    <t>TIRUA</t>
  </si>
  <si>
    <t>提鲁快航</t>
  </si>
  <si>
    <t>SFG</t>
  </si>
  <si>
    <t>STADT FREIBURG</t>
  </si>
  <si>
    <t>斯塔特快航</t>
  </si>
  <si>
    <t>SND</t>
  </si>
  <si>
    <t>SEASPAN DALIAN</t>
  </si>
  <si>
    <t>新大连快航</t>
  </si>
  <si>
    <t>SSF</t>
  </si>
  <si>
    <t>SEASPAN FELIXSTOWE</t>
  </si>
  <si>
    <t>费利克斯托快航</t>
  </si>
  <si>
    <t>SGE</t>
  </si>
  <si>
    <t>狮城快航</t>
  </si>
  <si>
    <t>IKA</t>
  </si>
  <si>
    <t>IKARIA</t>
  </si>
  <si>
    <t>伊卡里亚快航</t>
  </si>
  <si>
    <t>CDI</t>
  </si>
  <si>
    <t>CHARLES DICKENS</t>
  </si>
  <si>
    <t>狄更斯快航</t>
  </si>
  <si>
    <t>ENX</t>
  </si>
  <si>
    <t>ENSENADA EXPRESS</t>
  </si>
  <si>
    <t>恩塞纳尔快航</t>
  </si>
  <si>
    <t>ROA</t>
  </si>
  <si>
    <t>SANTA ROSANNA</t>
  </si>
  <si>
    <t>圣罗莎娜</t>
  </si>
  <si>
    <t>NGE</t>
  </si>
  <si>
    <t>NORTHERN GLEAM</t>
  </si>
  <si>
    <t>格里姆快航</t>
  </si>
  <si>
    <t>CTB</t>
  </si>
  <si>
    <t>CONTI BASEL</t>
  </si>
  <si>
    <t>康缇巴塞尔快航</t>
  </si>
  <si>
    <t>MLL</t>
  </si>
  <si>
    <t>MALLECO</t>
  </si>
  <si>
    <t>马尔雷考快航</t>
  </si>
  <si>
    <t>ZCU</t>
  </si>
  <si>
    <t xml:space="preserve">Cautin </t>
  </si>
  <si>
    <t>智利考廷</t>
  </si>
  <si>
    <t>MQO</t>
  </si>
  <si>
    <t>MATAQUITO</t>
  </si>
  <si>
    <t>马塔奎托快航</t>
  </si>
  <si>
    <t>RME</t>
  </si>
  <si>
    <t>HS ROME</t>
  </si>
  <si>
    <t>罗马快航</t>
  </si>
  <si>
    <t>MHU</t>
  </si>
  <si>
    <t>MEHUIN</t>
  </si>
  <si>
    <t>美文快航</t>
  </si>
  <si>
    <t>AUL</t>
  </si>
  <si>
    <t>MAULLIN</t>
  </si>
  <si>
    <t>马琳快航</t>
  </si>
  <si>
    <t>IPO</t>
  </si>
  <si>
    <t>MAIPO</t>
  </si>
  <si>
    <t>马波快航</t>
  </si>
  <si>
    <t>PA2</t>
  </si>
  <si>
    <r>
      <rPr>
        <b/>
        <sz val="10"/>
        <color indexed="10"/>
        <rFont val="Arial"/>
        <family val="2"/>
      </rPr>
      <t xml:space="preserve">12 </t>
    </r>
    <r>
      <rPr>
        <b/>
        <sz val="10"/>
        <rFont val="Arial"/>
        <family val="2"/>
      </rPr>
      <t>ships</t>
    </r>
  </si>
  <si>
    <t>EDV</t>
  </si>
  <si>
    <t>MOL ENDEAVOR</t>
  </si>
  <si>
    <t>EXP</t>
  </si>
  <si>
    <t>MOL EXPEDITOR</t>
  </si>
  <si>
    <t>EGY</t>
  </si>
  <si>
    <t>APL EGYPT</t>
  </si>
  <si>
    <t>ENC</t>
  </si>
  <si>
    <t>MOL ENCORE</t>
  </si>
  <si>
    <t>JDE</t>
  </si>
  <si>
    <t>APL JADE</t>
  </si>
  <si>
    <t>美总翡翠石</t>
  </si>
  <si>
    <t>ERN</t>
  </si>
  <si>
    <t>MOL EARNEST</t>
  </si>
  <si>
    <t>EPR</t>
  </si>
  <si>
    <t>MOL EXPERIENCE</t>
  </si>
  <si>
    <t>ENT</t>
  </si>
  <si>
    <t>MOL ENTERPRISE</t>
  </si>
  <si>
    <t>EPL</t>
  </si>
  <si>
    <t>MOL EXPLORER</t>
  </si>
  <si>
    <t>EDW</t>
  </si>
  <si>
    <t>MOL ENDOWMENT</t>
  </si>
  <si>
    <t>INO</t>
  </si>
  <si>
    <t>MOL INNOVATION</t>
  </si>
  <si>
    <t>MAY</t>
  </si>
  <si>
    <t>APL MALAYSIA</t>
  </si>
  <si>
    <t>EDU</t>
  </si>
  <si>
    <t>MOL ENDURANCE</t>
  </si>
  <si>
    <t>EPE</t>
  </si>
  <si>
    <t>MOL EXPRESS</t>
  </si>
  <si>
    <t>SAR</t>
  </si>
  <si>
    <t>APL SARDONYX</t>
  </si>
  <si>
    <t>ECE</t>
  </si>
  <si>
    <t>MOL EXCELLENCE</t>
  </si>
  <si>
    <t>ACK</t>
  </si>
  <si>
    <t>AGNES RICKMERS</t>
  </si>
  <si>
    <t>EFI</t>
  </si>
  <si>
    <t>MOL EFFICIENCY</t>
  </si>
  <si>
    <t>NYX/NYE</t>
  </si>
  <si>
    <t>HGT</t>
  </si>
  <si>
    <t>HYUNDAI GARNET</t>
  </si>
  <si>
    <t>现代加内特</t>
  </si>
  <si>
    <t>HGO</t>
  </si>
  <si>
    <t>HYUNDAI GLORY</t>
  </si>
  <si>
    <t>现代荣耀</t>
  </si>
  <si>
    <t>HVO</t>
  </si>
  <si>
    <t>HYUNDAI VOYAGER</t>
  </si>
  <si>
    <t>现代航海家</t>
  </si>
  <si>
    <t>HIT</t>
  </si>
  <si>
    <t>HYUNDAI INTEGRAL</t>
  </si>
  <si>
    <t>现代唯美</t>
  </si>
  <si>
    <t>HDT</t>
  </si>
  <si>
    <t>HYUNDAI DYNASTY</t>
  </si>
  <si>
    <t>现代皇朝</t>
  </si>
  <si>
    <t>BEI</t>
  </si>
  <si>
    <t>APL BEIJING</t>
  </si>
  <si>
    <t>美总北京</t>
  </si>
  <si>
    <t>VCY</t>
  </si>
  <si>
    <t>MOL VELOCITY</t>
  </si>
  <si>
    <t>商船三井速进</t>
  </si>
  <si>
    <t>商船三井探索者</t>
  </si>
  <si>
    <t>商船三井捷达</t>
  </si>
  <si>
    <t>HFW</t>
  </si>
  <si>
    <t>HYUNDAI FORWARD</t>
  </si>
  <si>
    <t>现代前进</t>
  </si>
  <si>
    <t>HGD</t>
  </si>
  <si>
    <t>HYUNDAI GOODWILL</t>
  </si>
  <si>
    <t>现代友善</t>
  </si>
  <si>
    <t>NRE</t>
  </si>
  <si>
    <t>NYK REMUS</t>
  </si>
  <si>
    <t>日邮瑞摩斯</t>
  </si>
  <si>
    <t>日邮黛安娜</t>
  </si>
  <si>
    <t>日邮戴达罗斯</t>
  </si>
  <si>
    <t>AUN</t>
  </si>
  <si>
    <t>APL UNITY</t>
  </si>
  <si>
    <t>美总团结</t>
  </si>
  <si>
    <t>HYU</t>
  </si>
  <si>
    <t>HYUNDAI UNITY</t>
  </si>
  <si>
    <t>现代团结</t>
  </si>
  <si>
    <t>HGC</t>
  </si>
  <si>
    <t>HYUNDAI GRACE</t>
  </si>
  <si>
    <t>现代雅致</t>
  </si>
  <si>
    <t>NPM</t>
  </si>
  <si>
    <t>现代进步</t>
  </si>
  <si>
    <t>HTJ</t>
  </si>
  <si>
    <t>HYUNDAI TIANJIN</t>
  </si>
  <si>
    <t>现代天津</t>
  </si>
  <si>
    <t>HRE</t>
  </si>
  <si>
    <t>HYUNDAI SUPREME</t>
  </si>
  <si>
    <t>现代极致</t>
  </si>
  <si>
    <t>日邮女神</t>
  </si>
  <si>
    <t>ZOR</t>
  </si>
  <si>
    <t>ZIM ONTARIO</t>
  </si>
  <si>
    <t>以星安大略</t>
  </si>
  <si>
    <t>ZIM</t>
  </si>
  <si>
    <t>ZVG</t>
  </si>
  <si>
    <t>ZIM VIRGINIA</t>
  </si>
  <si>
    <t>以星弗吉尼亚</t>
  </si>
  <si>
    <t>NDB</t>
  </si>
  <si>
    <t>NYK DENEB</t>
  </si>
  <si>
    <t>日邮天鹅星</t>
  </si>
  <si>
    <t>ZXH</t>
  </si>
  <si>
    <t>ZIM HAIFA</t>
  </si>
  <si>
    <t>以星海法</t>
  </si>
  <si>
    <t>HDG</t>
  </si>
  <si>
    <t>HYUNDAI GLOBAL</t>
  </si>
  <si>
    <t>现代环球</t>
  </si>
  <si>
    <t>JLR</t>
  </si>
  <si>
    <t>JULIETTE RICKMERS</t>
  </si>
  <si>
    <t>ZBY</t>
  </si>
  <si>
    <t>ZIM BARCELONA</t>
  </si>
  <si>
    <t>以星巴塞罗那</t>
  </si>
  <si>
    <t>OHX</t>
  </si>
  <si>
    <t>OOCL HALIFAX</t>
  </si>
  <si>
    <t>東方哈利法克斯</t>
  </si>
  <si>
    <t>SAO</t>
  </si>
  <si>
    <t>SCT SANTIAGO</t>
  </si>
  <si>
    <t>聖地亞哥</t>
  </si>
  <si>
    <t>东方豪迈</t>
  </si>
  <si>
    <t>OCV</t>
  </si>
  <si>
    <t>OOCL VANCOUVER</t>
  </si>
  <si>
    <t>东方温哥华</t>
  </si>
  <si>
    <t>HPD</t>
  </si>
  <si>
    <t>HYUNDAI PRIDE</t>
  </si>
  <si>
    <t>现代骄傲</t>
  </si>
  <si>
    <t>DPS</t>
  </si>
  <si>
    <t>NYK DELPHINUS</t>
  </si>
  <si>
    <t>NOU</t>
  </si>
  <si>
    <t>NYK OLYMPUS</t>
  </si>
  <si>
    <t>OTP</t>
  </si>
  <si>
    <t>OOCL TAIPEI</t>
  </si>
  <si>
    <t>PS5/CC3</t>
  </si>
  <si>
    <t>KOR</t>
  </si>
  <si>
    <t>APL KOREA</t>
  </si>
  <si>
    <t>THI</t>
  </si>
  <si>
    <t>APL THAILAND</t>
  </si>
  <si>
    <t>CHI</t>
  </si>
  <si>
    <t>APL CHINA</t>
  </si>
  <si>
    <t>PHI</t>
  </si>
  <si>
    <t>APL PHILIPPINES</t>
  </si>
  <si>
    <t>SPO</t>
  </si>
  <si>
    <t>APL SINGAPORE</t>
  </si>
  <si>
    <t>JPN</t>
  </si>
  <si>
    <t>APL JAPAN</t>
  </si>
  <si>
    <t>美总日本</t>
  </si>
  <si>
    <t>HDY</t>
  </si>
  <si>
    <t>HYUNDAI DISCOVERY</t>
  </si>
  <si>
    <t>现代发现</t>
  </si>
  <si>
    <t>HHK</t>
  </si>
  <si>
    <t>HYUNDAI HONGKONG</t>
  </si>
  <si>
    <t>现代香港</t>
  </si>
  <si>
    <t>HTO</t>
  </si>
  <si>
    <t>HYUNDAI TACOMA</t>
  </si>
  <si>
    <t>现代塔科玛</t>
  </si>
  <si>
    <t>HSG</t>
  </si>
  <si>
    <t>HYUNDAI SHANGHAI</t>
  </si>
  <si>
    <t>现代上海</t>
  </si>
  <si>
    <t>HBS</t>
  </si>
  <si>
    <t>HYUNDAI BUSAN</t>
  </si>
  <si>
    <t>现代釜山</t>
  </si>
  <si>
    <t>HIE</t>
  </si>
  <si>
    <t>HYUNDAI INDEPENDENCE</t>
  </si>
  <si>
    <t>现代独立</t>
  </si>
  <si>
    <t>HCD</t>
  </si>
  <si>
    <t>HYUNDAI CONFIDENCE</t>
  </si>
  <si>
    <t>现代信心</t>
  </si>
  <si>
    <t>HGH</t>
  </si>
  <si>
    <t>HYUNDAI HIGHNESS</t>
  </si>
  <si>
    <t>现代殿下</t>
  </si>
  <si>
    <t>HDO</t>
  </si>
  <si>
    <t>HYUNDAI FREEDOM</t>
  </si>
  <si>
    <t>现代自主</t>
  </si>
  <si>
    <t>SLN</t>
  </si>
  <si>
    <t>MOL SOLUTION</t>
  </si>
  <si>
    <t>现代方案</t>
  </si>
  <si>
    <t>HBA</t>
  </si>
  <si>
    <t>HYUNDAI BARON</t>
  </si>
  <si>
    <t>现代男爵</t>
  </si>
  <si>
    <t>HJK</t>
  </si>
  <si>
    <t>HYUNDAI JAKARTA</t>
  </si>
  <si>
    <t>现代雅加达</t>
  </si>
  <si>
    <t>HCE</t>
  </si>
  <si>
    <t>HYUNDAI COURAGE</t>
  </si>
  <si>
    <t>现代精神</t>
  </si>
  <si>
    <t>现代信仰</t>
  </si>
  <si>
    <t>现代魄力</t>
  </si>
  <si>
    <t>HMC</t>
  </si>
  <si>
    <t>HYUNDAI MERCURY</t>
  </si>
  <si>
    <t>现代先知</t>
  </si>
  <si>
    <t>HLA</t>
  </si>
  <si>
    <t>HYUNDAI LOYALTY</t>
  </si>
  <si>
    <t>现代忠诚</t>
  </si>
  <si>
    <t>HSL</t>
  </si>
  <si>
    <t>HYUNDAI SPLENDOR</t>
  </si>
  <si>
    <t>现代奇迹</t>
  </si>
  <si>
    <t>BEF</t>
  </si>
  <si>
    <t>MOL BELIEF</t>
  </si>
  <si>
    <t>商船三井信仰</t>
  </si>
  <si>
    <t>WSH</t>
  </si>
  <si>
    <t>APL WASHINGTON</t>
  </si>
  <si>
    <t>美总华盛顿</t>
  </si>
  <si>
    <t>SAV</t>
  </si>
  <si>
    <t>APL SAVANNAH</t>
  </si>
  <si>
    <t>美总萨凡纳</t>
  </si>
  <si>
    <t>HCA</t>
  </si>
  <si>
    <t>现代塔科马</t>
  </si>
  <si>
    <t>PNW/NP2</t>
  </si>
  <si>
    <t>HKD</t>
  </si>
  <si>
    <t>HYUNDAI KINGDOM</t>
  </si>
  <si>
    <t>HNM</t>
  </si>
  <si>
    <t>HYUNDAI NATIONAL</t>
  </si>
  <si>
    <t>HDM</t>
  </si>
  <si>
    <t>HYUNDAI DOMINION</t>
  </si>
  <si>
    <t>HPM</t>
  </si>
  <si>
    <t>HYUNDAI PATRIOT</t>
  </si>
  <si>
    <t>HRP</t>
  </si>
  <si>
    <t>HYUNDAI REPUBLIC</t>
  </si>
  <si>
    <t>HOK</t>
  </si>
  <si>
    <t>HYUNDAI OAKLAND</t>
  </si>
  <si>
    <t>现代奥克兰</t>
  </si>
  <si>
    <t>HNW</t>
  </si>
  <si>
    <t>HYUNDAI NEW YORK</t>
  </si>
  <si>
    <t>OAP</t>
  </si>
  <si>
    <t>OOCL ANTWERP</t>
  </si>
  <si>
    <t>OIY</t>
  </si>
  <si>
    <t>OOCL ITALY</t>
  </si>
  <si>
    <t>CMX</t>
  </si>
  <si>
    <t>TB3</t>
  </si>
  <si>
    <t>NRU</t>
  </si>
  <si>
    <t xml:space="preserve">NYK Rumina </t>
  </si>
  <si>
    <t>JAP</t>
  </si>
  <si>
    <t>东方日本</t>
  </si>
  <si>
    <t>翡翠石</t>
  </si>
  <si>
    <t>CIX</t>
  </si>
  <si>
    <t>OLH</t>
  </si>
  <si>
    <t>OOCL LE HAVRE</t>
  </si>
  <si>
    <t>ADO</t>
  </si>
  <si>
    <t>APL DOHA</t>
  </si>
  <si>
    <t>MIO</t>
  </si>
  <si>
    <t>APL MINNEAPOLIS</t>
  </si>
  <si>
    <t>OJK</t>
  </si>
  <si>
    <t>OOCL JAKARTA</t>
  </si>
  <si>
    <t>RIY</t>
  </si>
  <si>
    <t>APL RIYADH</t>
  </si>
  <si>
    <t>OMB</t>
  </si>
  <si>
    <t>OOCL MUMBAI</t>
  </si>
  <si>
    <t>GZO</t>
  </si>
  <si>
    <t>APL GUANGZHOU</t>
  </si>
  <si>
    <t>OKG</t>
  </si>
  <si>
    <t>OOCL KEELUNG</t>
  </si>
  <si>
    <t>OOCL DALIAN</t>
  </si>
  <si>
    <t>东方大连</t>
  </si>
  <si>
    <t>LOS</t>
  </si>
  <si>
    <t>APL LOS ANGELES</t>
  </si>
  <si>
    <t>JVE</t>
  </si>
  <si>
    <t>JPO VELA</t>
  </si>
  <si>
    <t>OMI</t>
  </si>
  <si>
    <t>SAJ</t>
  </si>
  <si>
    <t>APL SHARJAH</t>
  </si>
  <si>
    <t>ERP</t>
  </si>
  <si>
    <t>EMIRATES PEARL</t>
  </si>
  <si>
    <t>DSS</t>
  </si>
  <si>
    <t>CMA CGM DEBUSSY</t>
  </si>
  <si>
    <t>达飞德彪西</t>
  </si>
  <si>
    <t>N3R</t>
  </si>
  <si>
    <t>CMA CGM MOLIERE</t>
  </si>
  <si>
    <t>达飞莫里哀</t>
  </si>
  <si>
    <t>KKA</t>
  </si>
  <si>
    <t>MAERSK KOLKATA</t>
  </si>
  <si>
    <t>加尔各答</t>
  </si>
  <si>
    <t>SNY</t>
  </si>
  <si>
    <t>SEALAND NEW YORK</t>
  </si>
  <si>
    <t>海陆纽约</t>
  </si>
  <si>
    <t>MKK</t>
  </si>
  <si>
    <t>MAERSK KINGSTON</t>
  </si>
  <si>
    <t>马士基金斯敦</t>
  </si>
  <si>
    <t>BY9</t>
  </si>
  <si>
    <t>MAERSK KALAMATA</t>
  </si>
  <si>
    <t>马士基卡拉玛达</t>
  </si>
  <si>
    <t>SLW</t>
  </si>
  <si>
    <t>SL WASHINGTON</t>
  </si>
  <si>
    <t>华盛顿</t>
  </si>
  <si>
    <t>Z1T</t>
  </si>
  <si>
    <t>SEALAND ILLINOIS</t>
  </si>
  <si>
    <t>TSC</t>
  </si>
  <si>
    <t>CMA CGM TOSCA</t>
  </si>
  <si>
    <t>达飞托斯卡</t>
  </si>
  <si>
    <t>REM</t>
  </si>
  <si>
    <t>ROTTERDAM</t>
  </si>
  <si>
    <t>马士基鹿特丹</t>
  </si>
  <si>
    <t>RDO</t>
  </si>
  <si>
    <t>RDO CONCORD</t>
  </si>
  <si>
    <t>马士基杜康瑟</t>
  </si>
  <si>
    <t>KLY</t>
  </si>
  <si>
    <t>KOTA LAYANG</t>
  </si>
  <si>
    <t>BTW</t>
  </si>
  <si>
    <t>BOTSWANA</t>
  </si>
  <si>
    <t>博茨瓦纳</t>
  </si>
  <si>
    <t>BLN</t>
  </si>
  <si>
    <t>CMA CGM BELLINI</t>
  </si>
  <si>
    <t>达飞贝利尼</t>
  </si>
  <si>
    <t>MCG</t>
  </si>
  <si>
    <t>SEALAND MICHIGAN</t>
  </si>
  <si>
    <t>海陆密歇根</t>
  </si>
  <si>
    <t>R2U</t>
  </si>
  <si>
    <t>CMA CGM LAMARTINE</t>
  </si>
  <si>
    <t>达飞拉马丁</t>
  </si>
  <si>
    <t>MK1</t>
  </si>
  <si>
    <t>MAERSK KOBE</t>
  </si>
  <si>
    <t>马士基神户</t>
  </si>
  <si>
    <t>W2V</t>
  </si>
  <si>
    <t>MAERSK SENTOSA</t>
  </si>
  <si>
    <t>马士基圣淘沙</t>
  </si>
  <si>
    <t>W8U</t>
  </si>
  <si>
    <t>MAERSK SEMAKAU</t>
  </si>
  <si>
    <t>马士基实马高</t>
  </si>
  <si>
    <t>DSD</t>
  </si>
  <si>
    <t>DS DOMINION</t>
  </si>
  <si>
    <t>鼎盛多米尼奥</t>
  </si>
  <si>
    <t>TME</t>
  </si>
  <si>
    <t>CMA CGM THAMES</t>
  </si>
  <si>
    <t>达飞泰晤士河</t>
  </si>
  <si>
    <t>MSD</t>
  </si>
  <si>
    <t>Maersk Denpasar</t>
  </si>
  <si>
    <t>马士基登巴萨</t>
  </si>
  <si>
    <t>W3V</t>
  </si>
  <si>
    <t>Maersk Senang</t>
  </si>
  <si>
    <t>NRO</t>
  </si>
  <si>
    <t>NYK ROMULUS</t>
  </si>
  <si>
    <r>
      <rPr>
        <b/>
        <sz val="10"/>
        <color indexed="10"/>
        <rFont val="Arial"/>
        <family val="2"/>
      </rPr>
      <t>10</t>
    </r>
    <r>
      <rPr>
        <b/>
        <sz val="10"/>
        <rFont val="Arial"/>
        <family val="2"/>
      </rPr>
      <t xml:space="preserve"> ships</t>
    </r>
  </si>
  <si>
    <t>DAP</t>
  </si>
  <si>
    <t>MAERSK DAMPIER</t>
  </si>
  <si>
    <t>马士基丹陛尔</t>
  </si>
  <si>
    <t>MGH</t>
  </si>
  <si>
    <t>MAERSK GATESHEAD</t>
  </si>
  <si>
    <t>马士基盖特希德</t>
  </si>
  <si>
    <t>SMJ</t>
  </si>
  <si>
    <t>SAFMARINE MULANJE</t>
  </si>
  <si>
    <t>南非木兰杰</t>
  </si>
  <si>
    <t>SMM</t>
  </si>
  <si>
    <t>SAFMARINE MERU</t>
  </si>
  <si>
    <t>南非梅鲁</t>
  </si>
  <si>
    <t>GLH</t>
  </si>
  <si>
    <t>MAERSK GAIRLOCH</t>
  </si>
  <si>
    <t xml:space="preserve">盖尔洛赫 </t>
  </si>
  <si>
    <t>SMF</t>
  </si>
  <si>
    <t>SAFMARINE MAFADI</t>
  </si>
  <si>
    <t>南非马法底</t>
  </si>
  <si>
    <t>MDQ</t>
  </si>
  <si>
    <t>MAERSK DIADEMA</t>
  </si>
  <si>
    <t>马士基迪艾德玛</t>
  </si>
  <si>
    <t>PS9</t>
  </si>
  <si>
    <t>Pusan</t>
  </si>
  <si>
    <t>RC9</t>
  </si>
  <si>
    <t>RHL CONSCIENTIA</t>
  </si>
  <si>
    <t>公知</t>
  </si>
  <si>
    <t>MFN</t>
  </si>
  <si>
    <t>MSC FIRENZE</t>
  </si>
  <si>
    <t>(地中海)佛罗伦萨</t>
  </si>
  <si>
    <t>NAI</t>
  </si>
  <si>
    <t>NYK ARCADIA</t>
  </si>
  <si>
    <t>OTA</t>
  </si>
  <si>
    <t>OOCL UTAH</t>
  </si>
  <si>
    <t>东方犹他</t>
  </si>
  <si>
    <t>NDO</t>
  </si>
  <si>
    <t>NYK ADONIS</t>
  </si>
  <si>
    <t>MGE</t>
  </si>
  <si>
    <t>MAERSK GARONNE</t>
  </si>
  <si>
    <t>马士基加伦河</t>
  </si>
  <si>
    <t>GSM</t>
  </si>
  <si>
    <t>GRASMERE MAERSK</t>
  </si>
  <si>
    <t>格拉斯米尔</t>
  </si>
  <si>
    <t>DUN</t>
  </si>
  <si>
    <t>MAERSK DUNAFARE</t>
  </si>
  <si>
    <t>马士基杜纳法尔</t>
  </si>
  <si>
    <t>MMR</t>
  </si>
  <si>
    <t>MAERSK DRAMMEN</t>
  </si>
  <si>
    <t>马士基德拉曼</t>
  </si>
  <si>
    <t>SMK</t>
  </si>
  <si>
    <t>SAFMARINE MAKUTU</t>
  </si>
  <si>
    <t>南非木卡图</t>
  </si>
  <si>
    <t>DCN</t>
  </si>
  <si>
    <t>MAERSK DUNCAN</t>
  </si>
  <si>
    <t>马士基邓肯</t>
  </si>
  <si>
    <t>N5Z</t>
  </si>
  <si>
    <t>MAERSK DAUPHIN</t>
  </si>
  <si>
    <t>马士基多芬</t>
  </si>
  <si>
    <t>MLO</t>
  </si>
  <si>
    <t>MAERSK MERLION</t>
  </si>
  <si>
    <t>马士基玛莉安</t>
  </si>
  <si>
    <t>BTC</t>
  </si>
  <si>
    <t>HLL BALTIC</t>
  </si>
  <si>
    <t>马士基巴尔迪克</t>
  </si>
  <si>
    <t>BMR</t>
  </si>
  <si>
    <t>BALTIMORE</t>
  </si>
  <si>
    <t>马士基巴尔的摩</t>
  </si>
  <si>
    <t>DBN</t>
  </si>
  <si>
    <t>MAERSK DUBROVNIK</t>
  </si>
  <si>
    <t>马士基杜比罗夫尼克</t>
  </si>
  <si>
    <t>DYD</t>
  </si>
  <si>
    <t>MAERSK DRYDEN</t>
  </si>
  <si>
    <t>马士基德莱登</t>
  </si>
  <si>
    <t>HPF</t>
  </si>
  <si>
    <t>HANSA PACIFIC</t>
  </si>
  <si>
    <t>汉莎太平洋</t>
  </si>
  <si>
    <t>CSA</t>
  </si>
  <si>
    <t>MBT</t>
  </si>
  <si>
    <t>MAERSK BOSTON</t>
  </si>
  <si>
    <t>马士基波士顿</t>
  </si>
  <si>
    <t>CSW</t>
  </si>
  <si>
    <t>CSCL CHIWAN</t>
  </si>
  <si>
    <t>中海赤湾</t>
  </si>
  <si>
    <t>CSL</t>
  </si>
  <si>
    <t>T2H</t>
  </si>
  <si>
    <t>OOCL PANAMA</t>
  </si>
  <si>
    <t>东方巴拿马</t>
  </si>
  <si>
    <t>WYO</t>
  </si>
  <si>
    <t>ANL WYONG</t>
  </si>
  <si>
    <t>澳航汪洋</t>
  </si>
  <si>
    <t>ANL</t>
  </si>
  <si>
    <t>WAR</t>
  </si>
  <si>
    <t>ANL WARRAIN</t>
  </si>
  <si>
    <t>澳航瓦瑞恩</t>
  </si>
  <si>
    <t>WAN</t>
  </si>
  <si>
    <t>ANL WANGARATTA</t>
  </si>
  <si>
    <t>澳航瓦格拉塔</t>
  </si>
  <si>
    <t xml:space="preserve">CARL SCHULTE </t>
  </si>
  <si>
    <t>卡尔肖特</t>
  </si>
  <si>
    <t>MGR</t>
  </si>
  <si>
    <t>MAERSK GIRONDE</t>
  </si>
  <si>
    <t>马士基吉伦特</t>
  </si>
  <si>
    <t>OYK</t>
  </si>
  <si>
    <t>OOCL YOKOHAMA</t>
  </si>
  <si>
    <t xml:space="preserve">东方横滨 </t>
  </si>
  <si>
    <t>MXN</t>
  </si>
  <si>
    <t>MAXINE</t>
  </si>
  <si>
    <t>玛克辛</t>
  </si>
  <si>
    <t>MSC</t>
  </si>
  <si>
    <t>DLY</t>
  </si>
  <si>
    <t>MAERSK DELLYS</t>
  </si>
  <si>
    <t>马士基德利斯</t>
  </si>
  <si>
    <t>DRY</t>
  </si>
  <si>
    <t>MAERSK DRURY</t>
  </si>
  <si>
    <t>马士基特鲁里</t>
  </si>
  <si>
    <t>SNW</t>
  </si>
  <si>
    <t>SAFMARINE NOMAZWE</t>
  </si>
  <si>
    <t>南非诺马威</t>
  </si>
  <si>
    <t>WS1</t>
  </si>
  <si>
    <t>WEHR SINGAPORE</t>
  </si>
  <si>
    <t>威尔新加坡</t>
  </si>
  <si>
    <t>MA2</t>
  </si>
  <si>
    <t>MARE ARCTICUM</t>
  </si>
  <si>
    <t>阿历克</t>
  </si>
  <si>
    <t>ML9</t>
  </si>
  <si>
    <t>MAERSK LAUNCESTON</t>
  </si>
  <si>
    <t>马士基朗塞斯顿</t>
  </si>
  <si>
    <t>M1H</t>
  </si>
  <si>
    <t>COSCO ROTTERDAM</t>
  </si>
  <si>
    <t>中远鹿特丹</t>
  </si>
  <si>
    <t>COS</t>
  </si>
  <si>
    <t>AL9</t>
  </si>
  <si>
    <t>Altantic Altair</t>
  </si>
  <si>
    <t>大西洋阿尔泰</t>
  </si>
  <si>
    <t>SFB</t>
  </si>
  <si>
    <t>SLC</t>
  </si>
  <si>
    <t>SEALAND CHAMPION</t>
  </si>
  <si>
    <t>海陆冠军</t>
  </si>
  <si>
    <t>FRL</t>
  </si>
  <si>
    <t>FEDERAL</t>
  </si>
  <si>
    <t>费德偌</t>
  </si>
  <si>
    <t>VGI</t>
  </si>
  <si>
    <t>MAERSK VIRGINIA</t>
  </si>
  <si>
    <t>马士基弗吉尼亚</t>
  </si>
  <si>
    <t>NFS</t>
  </si>
  <si>
    <t>NYK FUSHIMI</t>
  </si>
  <si>
    <t>AAN/NEA</t>
  </si>
  <si>
    <t>ENP</t>
  </si>
  <si>
    <t>商船三井企业</t>
  </si>
  <si>
    <t>XBL</t>
  </si>
  <si>
    <t>XIN BEI LUN</t>
  </si>
  <si>
    <t>新北仑</t>
  </si>
  <si>
    <t>CSC</t>
  </si>
  <si>
    <t>现代纽约</t>
  </si>
  <si>
    <t>东方意大利</t>
  </si>
  <si>
    <t>东方安特卫普</t>
  </si>
  <si>
    <t>TZ1</t>
  </si>
  <si>
    <t>PARTNER TBA 31</t>
  </si>
  <si>
    <t>OHK</t>
  </si>
  <si>
    <t>OOCL HONG KONG</t>
  </si>
  <si>
    <t>东方香港</t>
  </si>
  <si>
    <t>NPG</t>
  </si>
  <si>
    <t>NYK PEGASUS</t>
  </si>
  <si>
    <t>日邮飞马</t>
  </si>
  <si>
    <t>OKH</t>
  </si>
  <si>
    <t>OOCL KAOHSIUNG</t>
  </si>
  <si>
    <t>东方高雄</t>
  </si>
  <si>
    <t>OOK</t>
  </si>
  <si>
    <t>OOCL OAKLAND</t>
  </si>
  <si>
    <t>东方奥克兰</t>
  </si>
  <si>
    <r>
      <rPr>
        <b/>
        <sz val="10"/>
        <color indexed="10"/>
        <rFont val="Arial"/>
        <family val="2"/>
      </rPr>
      <t xml:space="preserve">11 </t>
    </r>
    <r>
      <rPr>
        <b/>
        <sz val="10"/>
        <rFont val="Arial"/>
        <family val="2"/>
      </rPr>
      <t>ships</t>
    </r>
  </si>
  <si>
    <t>FIN</t>
  </si>
  <si>
    <t>APL FINLAND</t>
  </si>
  <si>
    <t>美总芬兰</t>
  </si>
  <si>
    <t>ORT</t>
  </si>
  <si>
    <t>OOCL ROTTERDAM</t>
  </si>
  <si>
    <t>东方鹿特丹</t>
  </si>
  <si>
    <t>OSZ</t>
  </si>
  <si>
    <t>OOCL SHENZHEN</t>
  </si>
  <si>
    <t>东方深圳</t>
  </si>
  <si>
    <t>OLB</t>
  </si>
  <si>
    <t>OOCL LONG BEACH</t>
  </si>
  <si>
    <t>东方长滩</t>
  </si>
  <si>
    <t>OHB</t>
  </si>
  <si>
    <t>OOCL HAMBURG</t>
  </si>
  <si>
    <t>东方汉堡</t>
  </si>
  <si>
    <t>OLU</t>
  </si>
  <si>
    <t>OOCL LUXEMBOURG</t>
  </si>
  <si>
    <t>东方卢森堡</t>
  </si>
  <si>
    <t>CAT</t>
  </si>
  <si>
    <t>MOL CREATION</t>
  </si>
  <si>
    <t>商船三井创造</t>
  </si>
  <si>
    <t>OWS</t>
  </si>
  <si>
    <t>OOCL WASHINGTON</t>
  </si>
  <si>
    <t>东方华盛顿</t>
  </si>
  <si>
    <t>RUS</t>
  </si>
  <si>
    <t>APL RUSSIA</t>
  </si>
  <si>
    <t>美总俄罗斯</t>
  </si>
  <si>
    <t>CTY</t>
  </si>
  <si>
    <t>MOL CONTINUITY</t>
  </si>
  <si>
    <t>商船三井秉承</t>
  </si>
  <si>
    <t>CFT</t>
  </si>
  <si>
    <t>MOL COMFORT</t>
  </si>
  <si>
    <t>商船三井舒心</t>
  </si>
  <si>
    <t>CHX</t>
  </si>
  <si>
    <t>CHICAGO EXPRESS</t>
  </si>
  <si>
    <t>芝加哥快航</t>
  </si>
  <si>
    <t>日邮法兰西</t>
  </si>
  <si>
    <t>HBK</t>
  </si>
  <si>
    <t>HYUNDAI BANGKOK</t>
  </si>
  <si>
    <t>现代曼谷</t>
  </si>
  <si>
    <t>现代家园</t>
  </si>
  <si>
    <t>HTG</t>
  </si>
  <si>
    <t>HYUNDAI TOGETHER</t>
  </si>
  <si>
    <t>现代集结</t>
  </si>
  <si>
    <t>SHP</t>
  </si>
  <si>
    <t>SHANGHAI EXPRESS</t>
  </si>
  <si>
    <t>上海快航</t>
  </si>
  <si>
    <t>HDE</t>
  </si>
  <si>
    <t>HYUNDAI SPEED</t>
  </si>
  <si>
    <t>现代迅捷</t>
  </si>
  <si>
    <t>HKP</t>
  </si>
  <si>
    <t>HONG KONG EXPRESS</t>
  </si>
  <si>
    <t>香港快航</t>
  </si>
  <si>
    <t>OBI</t>
  </si>
  <si>
    <t>OOCL BERLIN</t>
  </si>
  <si>
    <t>东方柏林</t>
  </si>
  <si>
    <t>QUS</t>
  </si>
  <si>
    <t>MOL QUEST</t>
  </si>
  <si>
    <t>商船三井远征</t>
  </si>
  <si>
    <t>HAT</t>
  </si>
  <si>
    <t>HYUNDAI AMBITION</t>
  </si>
  <si>
    <t>现代雄心</t>
  </si>
  <si>
    <t>HNN</t>
  </si>
  <si>
    <t>HYUNDAI NAVARINO</t>
  </si>
  <si>
    <t>现代纳瓦里诺</t>
  </si>
  <si>
    <t>ESX</t>
  </si>
  <si>
    <t>ESSEN  EXPRESS1</t>
  </si>
  <si>
    <t>埃森快航</t>
  </si>
  <si>
    <t>OCQ</t>
  </si>
  <si>
    <t>OOCL CHONGQING</t>
  </si>
  <si>
    <t>东方重庆</t>
  </si>
  <si>
    <t>APX</t>
  </si>
  <si>
    <t>ANTWERPEN EXPRESS</t>
  </si>
  <si>
    <t>安特卫普快航</t>
  </si>
  <si>
    <t>HDS</t>
  </si>
  <si>
    <t>HYUNDAI SMART</t>
  </si>
  <si>
    <t>现代敏捷</t>
  </si>
  <si>
    <t>QRZ</t>
  </si>
  <si>
    <t>MOL QUARTZ</t>
  </si>
  <si>
    <t>商船三井石英</t>
  </si>
  <si>
    <t>OBK</t>
  </si>
  <si>
    <t>OOCL BANGKOK</t>
  </si>
  <si>
    <t>东方曼谷</t>
  </si>
  <si>
    <t>ASU</t>
  </si>
  <si>
    <t>APL SOUTHAMPTON</t>
  </si>
  <si>
    <t>美总南安普敦</t>
  </si>
  <si>
    <t>HYD</t>
  </si>
  <si>
    <t>HYUNDAI DREAM</t>
  </si>
  <si>
    <t>现代梦想</t>
  </si>
  <si>
    <t>HYUNDAI HOPE</t>
  </si>
  <si>
    <t>现代希望</t>
  </si>
  <si>
    <t>BSX</t>
  </si>
  <si>
    <t>BASLE EXPRESS</t>
  </si>
  <si>
    <t>巴塞尔快航</t>
  </si>
  <si>
    <t>LWX</t>
  </si>
  <si>
    <t>LKX</t>
  </si>
  <si>
    <t>勒沃库森快航</t>
  </si>
  <si>
    <t>TRA</t>
  </si>
  <si>
    <t>NYK TERRA</t>
  </si>
  <si>
    <t>日邮泰拉</t>
  </si>
  <si>
    <t>NAL</t>
  </si>
  <si>
    <t>NYK ATLAS</t>
  </si>
  <si>
    <t>日邮地图</t>
  </si>
  <si>
    <t>TC5</t>
  </si>
  <si>
    <t>NAU</t>
  </si>
  <si>
    <t>NYK ARGUS</t>
  </si>
  <si>
    <t>日邮阿格斯</t>
  </si>
  <si>
    <t>NAH</t>
  </si>
  <si>
    <t>NYK ATHENA</t>
  </si>
  <si>
    <t>日邮雅典娜</t>
  </si>
  <si>
    <t>HYUNDAI TENACITY</t>
  </si>
  <si>
    <t>现代坚强</t>
  </si>
  <si>
    <t>GWA</t>
  </si>
  <si>
    <t>APL GWANGYANG</t>
  </si>
  <si>
    <t>美总光阳</t>
  </si>
  <si>
    <t>LHV</t>
  </si>
  <si>
    <t>APL LE HAVRE</t>
  </si>
  <si>
    <t>美总勒阿弗尔</t>
  </si>
  <si>
    <t>ACQ</t>
  </si>
  <si>
    <t>APL CHONGQING</t>
  </si>
  <si>
    <t>美总重庆</t>
  </si>
  <si>
    <t>AQD</t>
  </si>
  <si>
    <t>APL QINGDAO</t>
  </si>
  <si>
    <t>美总青岛</t>
  </si>
  <si>
    <t>SLH</t>
  </si>
  <si>
    <t>APL SALALAH</t>
  </si>
  <si>
    <t>美总塞拉莱</t>
  </si>
  <si>
    <t>BCL</t>
  </si>
  <si>
    <t>APL BARCELONA</t>
  </si>
  <si>
    <t>美总巴塞罗那</t>
  </si>
  <si>
    <t>HBX</t>
  </si>
  <si>
    <t>HAMBURG EXPRESS</t>
  </si>
  <si>
    <t>汉堡快航</t>
  </si>
  <si>
    <t>NYX</t>
  </si>
  <si>
    <t>NEW YORK EXPRESS</t>
  </si>
  <si>
    <t>纽约快航</t>
  </si>
  <si>
    <t>OBS</t>
  </si>
  <si>
    <t>OOCL BRUSSELS</t>
  </si>
  <si>
    <t>东方布鲁塞尔</t>
  </si>
  <si>
    <t>TEK</t>
  </si>
  <si>
    <t>APL TEMASEK</t>
  </si>
  <si>
    <t>美总淡马锡</t>
  </si>
  <si>
    <t>NHC</t>
  </si>
  <si>
    <t>NYK HERCULES</t>
  </si>
  <si>
    <t>日邮武仙座</t>
  </si>
  <si>
    <t>ROE</t>
  </si>
  <si>
    <t>HANJIN ROME</t>
  </si>
  <si>
    <t>QUA</t>
  </si>
  <si>
    <t>MOL QUALITY</t>
  </si>
  <si>
    <t>商船三井优良</t>
  </si>
  <si>
    <t>NHM</t>
  </si>
  <si>
    <t>NYK HERMES</t>
  </si>
  <si>
    <t>日邮赫马仕</t>
  </si>
  <si>
    <t>HDV</t>
  </si>
  <si>
    <t>HYUNDAI DRIVE</t>
  </si>
  <si>
    <t>现代动力</t>
  </si>
  <si>
    <t>VND</t>
  </si>
  <si>
    <t>APL VANDA</t>
  </si>
  <si>
    <t>美总万代兰</t>
  </si>
  <si>
    <t>OKR</t>
  </si>
  <si>
    <t>OOCL KOREA</t>
  </si>
  <si>
    <t>东方韩国</t>
  </si>
  <si>
    <t>QIT</t>
  </si>
  <si>
    <t>MOL QUINTET</t>
  </si>
  <si>
    <t>商船三井坤泰</t>
  </si>
  <si>
    <t>RAF</t>
  </si>
  <si>
    <t>APL RAFFLES</t>
  </si>
  <si>
    <t>美总来福士</t>
  </si>
  <si>
    <t>LP1</t>
  </si>
  <si>
    <t>PMT</t>
  </si>
  <si>
    <t>MOL PARAMOUNT</t>
  </si>
  <si>
    <t>商船三井重要</t>
  </si>
  <si>
    <t>VIX</t>
  </si>
  <si>
    <t>VIENNA EXPRESS</t>
  </si>
  <si>
    <t>维也纳快航</t>
  </si>
  <si>
    <t>PRAGUE EXPRESS</t>
  </si>
  <si>
    <t>布拉格快航</t>
  </si>
  <si>
    <t>KYX</t>
  </si>
  <si>
    <t>KYOTO EXPRESS</t>
  </si>
  <si>
    <t>京都快航</t>
  </si>
  <si>
    <t>HVX</t>
  </si>
  <si>
    <t>HANOVER EXPRESS</t>
  </si>
  <si>
    <t>汉诺瓦快航</t>
  </si>
  <si>
    <t>BUX</t>
  </si>
  <si>
    <t>BUDAPEST EXPRESS</t>
  </si>
  <si>
    <t>布达佩斯快航</t>
  </si>
  <si>
    <t>RCT</t>
  </si>
  <si>
    <t>RDO CONCERT</t>
  </si>
  <si>
    <t>东方协作</t>
  </si>
  <si>
    <t>ORO</t>
  </si>
  <si>
    <t>NYK ORION</t>
  </si>
  <si>
    <t>日邮俄里翁</t>
  </si>
  <si>
    <t>TD5</t>
  </si>
  <si>
    <t>TSX</t>
  </si>
  <si>
    <t>TSINGTAO EXPRESS</t>
  </si>
  <si>
    <t xml:space="preserve">青岛快航 </t>
  </si>
  <si>
    <t>MED/EUM</t>
  </si>
  <si>
    <t>OOCL CALIFORNIA</t>
  </si>
  <si>
    <t>东方加州</t>
  </si>
  <si>
    <t>NLX</t>
  </si>
  <si>
    <t>NYK LYNX</t>
  </si>
  <si>
    <t>日邮捷航</t>
  </si>
  <si>
    <t>商船三井存在</t>
  </si>
  <si>
    <t>OSF</t>
  </si>
  <si>
    <t>OOCL SAN FRANCISCO</t>
  </si>
  <si>
    <t>东方旧金山</t>
  </si>
  <si>
    <t>PSY</t>
  </si>
  <si>
    <t>MOL PROSPERITY</t>
  </si>
  <si>
    <t>商船三井繁荣</t>
  </si>
  <si>
    <t>HSU</t>
  </si>
  <si>
    <t>HAB</t>
  </si>
  <si>
    <t>APL HAMBURG</t>
  </si>
  <si>
    <t>美总汉堡</t>
  </si>
  <si>
    <t>NPH</t>
  </si>
  <si>
    <t>NYK PHOENIX</t>
  </si>
  <si>
    <t>日邮凤凰</t>
  </si>
  <si>
    <t>CEB</t>
  </si>
  <si>
    <t>MOL CELEBRATION</t>
  </si>
  <si>
    <t>商船三井庆贺</t>
  </si>
  <si>
    <t>NOP</t>
  </si>
  <si>
    <t>NYK ORPHEUS</t>
  </si>
  <si>
    <t>日邮俄耳甫斯</t>
  </si>
  <si>
    <t>CBX</t>
  </si>
  <si>
    <t>COLOMBO EXPRESS</t>
  </si>
  <si>
    <t>科伦坡快航</t>
  </si>
  <si>
    <t xml:space="preserve">APL Barcelona </t>
  </si>
  <si>
    <t>OTJ</t>
  </si>
  <si>
    <t>OOCL TIANJIN</t>
  </si>
  <si>
    <t>东方天津</t>
  </si>
  <si>
    <t>KUX</t>
  </si>
  <si>
    <t>KUALA LUMPUR EXPRESS</t>
  </si>
  <si>
    <t>吉隆坡快航</t>
  </si>
  <si>
    <t>NVG</t>
  </si>
  <si>
    <t>NYK VIRGO</t>
  </si>
  <si>
    <t>日邮室女星</t>
  </si>
  <si>
    <t>日邮猎户星</t>
  </si>
  <si>
    <t>青岛快航</t>
  </si>
  <si>
    <t>BEC</t>
  </si>
  <si>
    <t>MOL BEACON</t>
  </si>
  <si>
    <t>商船三井灯塔</t>
  </si>
  <si>
    <t>NGO</t>
  </si>
  <si>
    <t>NAGOYA EXPRESS</t>
  </si>
  <si>
    <t>名古屋快航</t>
  </si>
  <si>
    <t>APA</t>
  </si>
  <si>
    <t>APL PARIS</t>
  </si>
  <si>
    <t>美总巴黎</t>
  </si>
  <si>
    <t>BAO</t>
  </si>
  <si>
    <t>MOL BRAVO</t>
  </si>
  <si>
    <t>商船布拉沃</t>
  </si>
  <si>
    <t>LP7</t>
  </si>
  <si>
    <t>NYK LYRA</t>
  </si>
  <si>
    <t>日邮天琴</t>
  </si>
  <si>
    <t>NLT</t>
  </si>
  <si>
    <t>NYK LODESTAR</t>
  </si>
  <si>
    <t>日邮北极星</t>
  </si>
  <si>
    <t>OOCL GERMANY</t>
  </si>
  <si>
    <t>OSA</t>
  </si>
  <si>
    <t>FAX</t>
  </si>
  <si>
    <t>FRANKFURT EXPRESS</t>
  </si>
  <si>
    <t>法兰克福快航</t>
  </si>
  <si>
    <t>NRJ</t>
  </si>
  <si>
    <t>NORTHERN JUBILEE</t>
  </si>
  <si>
    <t>诺斯比利快航</t>
  </si>
  <si>
    <t>APM</t>
  </si>
  <si>
    <t>APL MANILA</t>
  </si>
  <si>
    <t>美总马尼拉</t>
  </si>
  <si>
    <t>HVR</t>
  </si>
  <si>
    <t>HYUNDAI VANCOUVER</t>
  </si>
  <si>
    <t>现代温哥华</t>
  </si>
  <si>
    <t>COPIAPO</t>
  </si>
  <si>
    <t>北欧亚科皮亚波</t>
  </si>
  <si>
    <t>OMP</t>
  </si>
  <si>
    <t>OOCL MEMPHIS</t>
  </si>
  <si>
    <t>东方孟菲斯</t>
  </si>
  <si>
    <t>HSX</t>
  </si>
  <si>
    <t>HOUSTON EXPRESS</t>
  </si>
  <si>
    <t>休斯敦快航</t>
  </si>
  <si>
    <t xml:space="preserve">MMS </t>
  </si>
  <si>
    <t>DBL</t>
  </si>
  <si>
    <t>APL DUBLIN</t>
  </si>
  <si>
    <t>美总都柏林</t>
  </si>
  <si>
    <t>YAN</t>
  </si>
  <si>
    <t>APL YANGSHAN</t>
  </si>
  <si>
    <t>美总洋山</t>
  </si>
  <si>
    <t>BEW</t>
  </si>
  <si>
    <t>MOL BELLWETHER</t>
  </si>
  <si>
    <t>商船三井领导者</t>
  </si>
  <si>
    <t>BVA</t>
  </si>
  <si>
    <t>Bavaria</t>
  </si>
  <si>
    <t>东方巴利</t>
  </si>
  <si>
    <t>SLD</t>
  </si>
  <si>
    <t>SEATTLE BRIDGE</t>
  </si>
  <si>
    <t>西雅图桥</t>
  </si>
  <si>
    <t>FRS</t>
  </si>
  <si>
    <t>SAN FRANCISCO BRIDGE</t>
  </si>
  <si>
    <t>旧金山桥</t>
  </si>
  <si>
    <t>MJ1</t>
  </si>
  <si>
    <t>MAERSK JURONG</t>
  </si>
  <si>
    <t>马士基巨荣</t>
  </si>
  <si>
    <t>NDX</t>
  </si>
  <si>
    <t>Northern Diamond</t>
  </si>
  <si>
    <t xml:space="preserve">北方钻石 </t>
  </si>
  <si>
    <t>CID</t>
  </si>
  <si>
    <t>Chiloe Island</t>
  </si>
  <si>
    <t>穆勒智鲁岛</t>
  </si>
  <si>
    <t>SS9</t>
  </si>
  <si>
    <t>SARAH SCHULTE</t>
  </si>
  <si>
    <t>莎拉肖特</t>
  </si>
  <si>
    <t>NDF</t>
  </si>
  <si>
    <t>NORTHERN DEFENDER</t>
  </si>
  <si>
    <t>北方卫士</t>
  </si>
  <si>
    <t>DAH</t>
  </si>
  <si>
    <t>Dahlia</t>
  </si>
  <si>
    <t>穆勒牡丹</t>
  </si>
  <si>
    <t>SNC</t>
  </si>
  <si>
    <t>SANTA CATARINA</t>
  </si>
  <si>
    <t>圣卡塔瑞娜</t>
  </si>
  <si>
    <t>TBC</t>
  </si>
  <si>
    <t>NPA</t>
  </si>
  <si>
    <t>NYK PAULA</t>
  </si>
  <si>
    <t>Kota Layang</t>
  </si>
  <si>
    <t>CYD</t>
  </si>
  <si>
    <t>Clyde</t>
  </si>
  <si>
    <t>UNF</t>
  </si>
  <si>
    <t>Uni Florida</t>
  </si>
  <si>
    <t>TG1</t>
  </si>
  <si>
    <t>NPY</t>
  </si>
  <si>
    <t>Northern Priority</t>
  </si>
  <si>
    <t>德祥优先</t>
  </si>
  <si>
    <t>CH0</t>
  </si>
  <si>
    <t>Cosco China</t>
  </si>
  <si>
    <t>中远中国</t>
  </si>
  <si>
    <t>KNO</t>
  </si>
  <si>
    <t>KENO</t>
  </si>
  <si>
    <t>穆勒肯诺</t>
  </si>
  <si>
    <t>THD</t>
  </si>
  <si>
    <t>Cosco Thailand</t>
  </si>
  <si>
    <t>中远泰国</t>
  </si>
  <si>
    <t>SDM</t>
  </si>
  <si>
    <t>SCT DIAMOND</t>
  </si>
  <si>
    <t>戴蒙德</t>
  </si>
  <si>
    <t>TX9</t>
  </si>
  <si>
    <t>TEXAS</t>
  </si>
  <si>
    <t>德祥德州</t>
  </si>
  <si>
    <t>MHK</t>
  </si>
  <si>
    <t>MS HAWK</t>
  </si>
  <si>
    <t>穆勒雄鹰</t>
  </si>
  <si>
    <t>9MR</t>
  </si>
  <si>
    <t>MONI RICKMERS</t>
  </si>
  <si>
    <t>摩尼瑞克</t>
  </si>
  <si>
    <t>ZHB</t>
  </si>
  <si>
    <t>ZIM HAMBURG</t>
  </si>
  <si>
    <t>以星汉堡</t>
  </si>
  <si>
    <t>OTX</t>
  </si>
  <si>
    <t>OOCL TEXAS</t>
  </si>
  <si>
    <t xml:space="preserve"> 东方德州</t>
  </si>
  <si>
    <t>CGI</t>
  </si>
  <si>
    <t>APL Changi</t>
  </si>
  <si>
    <t>美总樟宜</t>
  </si>
  <si>
    <t>DNC</t>
  </si>
  <si>
    <t xml:space="preserve">CMA CGM DON CARLOS </t>
  </si>
  <si>
    <t>达飞卡洛斯</t>
  </si>
  <si>
    <t>SR7</t>
  </si>
  <si>
    <t>STADT ROSTOCK</t>
  </si>
  <si>
    <t>穆勒罗斯托克</t>
  </si>
  <si>
    <t>IKR</t>
  </si>
  <si>
    <t>东方伊卡里亚</t>
  </si>
  <si>
    <t>CLH</t>
  </si>
  <si>
    <t>CLEMENS SCHULTE</t>
  </si>
  <si>
    <t>HJR</t>
  </si>
  <si>
    <t>HANJIN PARIS</t>
  </si>
  <si>
    <t>HVY</t>
  </si>
  <si>
    <t>HYUNDAI VICTORY</t>
  </si>
  <si>
    <t>现代胜利</t>
  </si>
  <si>
    <t>AHR</t>
  </si>
  <si>
    <t>NYK APHRODITE</t>
  </si>
  <si>
    <t>日邮爱神</t>
  </si>
  <si>
    <t>COCHRANE</t>
  </si>
  <si>
    <t xml:space="preserve">智利科奇兰 </t>
  </si>
  <si>
    <t>TNO</t>
  </si>
  <si>
    <t>TENO</t>
  </si>
  <si>
    <t>智利特诺</t>
  </si>
  <si>
    <t>CYH</t>
  </si>
  <si>
    <t>COYHAIQUE</t>
  </si>
  <si>
    <t xml:space="preserve">智利科伊艾克 </t>
  </si>
  <si>
    <t>TRR</t>
  </si>
  <si>
    <t>CSAV TRANCURA</t>
  </si>
  <si>
    <t>智利特兰库拉</t>
  </si>
  <si>
    <t>CRV</t>
  </si>
  <si>
    <t>CORCOVADO</t>
  </si>
  <si>
    <t>智利科尔科瓦多</t>
  </si>
  <si>
    <t>CSAV TRAIGUEN</t>
  </si>
  <si>
    <t>智利特赖根</t>
  </si>
  <si>
    <t>ZAO</t>
  </si>
  <si>
    <t xml:space="preserve">COSCO SHIPPING PANAMA </t>
  </si>
  <si>
    <t>中远巴拿马</t>
  </si>
  <si>
    <t>ZCQ</t>
  </si>
  <si>
    <t>CAUQUENES</t>
  </si>
  <si>
    <t>智利考克内斯</t>
  </si>
  <si>
    <t>NBJ</t>
  </si>
  <si>
    <t>NYK BLUE JAY</t>
  </si>
  <si>
    <t>日邮蓝鸟</t>
  </si>
  <si>
    <t>HYM</t>
  </si>
  <si>
    <t>HYUNDAI MARS</t>
  </si>
  <si>
    <t>现代火星</t>
  </si>
  <si>
    <t>LTN</t>
  </si>
  <si>
    <t>CMA CGM LITANI</t>
  </si>
  <si>
    <t>达飞丽塔妮</t>
  </si>
  <si>
    <t>FCA</t>
  </si>
  <si>
    <t>SAN FRANCISCA</t>
  </si>
  <si>
    <t>三藩轮</t>
  </si>
  <si>
    <t>YML</t>
  </si>
  <si>
    <t>CMA CGM ELBE</t>
  </si>
  <si>
    <t>达飞易北河</t>
  </si>
  <si>
    <t>VOL</t>
  </si>
  <si>
    <t>CMA CGM VOLGA</t>
  </si>
  <si>
    <t>中海伏尔加河</t>
  </si>
  <si>
    <t>CMA CGM ARKANSAS</t>
  </si>
  <si>
    <t>达飞阿肯色</t>
  </si>
  <si>
    <t>TAE</t>
  </si>
  <si>
    <t>CMA CGM TAGE</t>
  </si>
  <si>
    <t>中海塔格河</t>
  </si>
  <si>
    <t>URL</t>
  </si>
  <si>
    <t>CMA CGM URAL</t>
  </si>
  <si>
    <t>达飞乌拉尔</t>
  </si>
  <si>
    <t>LRE</t>
  </si>
  <si>
    <t>CMA CGM LOIRE</t>
  </si>
  <si>
    <t>美总卢瓦尔河</t>
  </si>
  <si>
    <t>JIF</t>
  </si>
  <si>
    <t>UASC JILFAR</t>
  </si>
  <si>
    <t>阿拉伯吉发</t>
  </si>
  <si>
    <t>UAS</t>
  </si>
  <si>
    <t>2DY</t>
  </si>
  <si>
    <t>MS EAGLE</t>
  </si>
  <si>
    <t>亚洲神鹰</t>
  </si>
  <si>
    <t>BLH</t>
  </si>
  <si>
    <t>CMA CGM BLUE WHALE</t>
  </si>
  <si>
    <t>达飞波罗威尔</t>
  </si>
  <si>
    <t>LMA</t>
  </si>
  <si>
    <t>CSAV LUMACO</t>
  </si>
  <si>
    <t>智利卢玛珂</t>
  </si>
  <si>
    <t>CNJ</t>
  </si>
  <si>
    <t>CMA CGM NEW JERSEY</t>
  </si>
  <si>
    <t>达飞新泽西</t>
  </si>
  <si>
    <t>SHK</t>
  </si>
  <si>
    <t>CMA CGM WHITE SHARK</t>
  </si>
  <si>
    <t>达飞夏克</t>
  </si>
  <si>
    <t>EFF</t>
  </si>
  <si>
    <t>CMA CGM EIFFEL</t>
  </si>
  <si>
    <t>达飞埃菲尔</t>
  </si>
  <si>
    <t>SWO</t>
  </si>
  <si>
    <t>CMA CGM SWORDFISH</t>
  </si>
  <si>
    <t>达飞斯沃德菲叙</t>
  </si>
  <si>
    <t>LOC</t>
  </si>
  <si>
    <t>CSAV LONCOMILLA</t>
  </si>
  <si>
    <t>智利朗科美拉</t>
  </si>
  <si>
    <t>CNW</t>
  </si>
  <si>
    <t>CSCL NEW YORK</t>
  </si>
  <si>
    <t>中海纽约</t>
  </si>
  <si>
    <t>FRD</t>
  </si>
  <si>
    <t>CMA CGM FLORIDA</t>
  </si>
  <si>
    <t>达飞佛罗里达</t>
  </si>
  <si>
    <t>CMA CGM OHIO</t>
  </si>
  <si>
    <t>达飞俄亥俄州</t>
  </si>
  <si>
    <t>DAX</t>
  </si>
  <si>
    <t>DALIAN EXPRESS</t>
  </si>
  <si>
    <t>RBW</t>
  </si>
  <si>
    <t>RIO BLACKWATER</t>
  </si>
  <si>
    <t>ADP</t>
  </si>
  <si>
    <t>ALEXANDRA</t>
  </si>
  <si>
    <t>亚历桑德拉</t>
  </si>
  <si>
    <t>1DY</t>
  </si>
  <si>
    <t>XIN YANG PU</t>
  </si>
  <si>
    <t>新洋浦</t>
  </si>
  <si>
    <t>DPC</t>
  </si>
  <si>
    <t>CMA CGM DON PASCUALE</t>
  </si>
  <si>
    <t>美总帕斯魁勒</t>
  </si>
  <si>
    <t>ARCHIMIDIS</t>
  </si>
  <si>
    <t>豪城</t>
  </si>
  <si>
    <t>3EE</t>
  </si>
  <si>
    <t xml:space="preserve">XIN FEI ZHOU </t>
  </si>
  <si>
    <t>新非洲</t>
  </si>
  <si>
    <t>2EE</t>
  </si>
  <si>
    <t xml:space="preserve">XIN DA YANG ZHOU </t>
  </si>
  <si>
    <t>新大洋洲</t>
  </si>
  <si>
    <t>SHC</t>
  </si>
  <si>
    <t xml:space="preserve">CSCL SOUTH CHINA SEA </t>
  </si>
  <si>
    <t>阿拉伯南海</t>
  </si>
  <si>
    <t>1EE</t>
  </si>
  <si>
    <t xml:space="preserve">CSCL EAST CHNA SEA </t>
  </si>
  <si>
    <t>阿拉伯东海</t>
  </si>
  <si>
    <t>L7E</t>
  </si>
  <si>
    <t xml:space="preserve">YM UTMOST </t>
  </si>
  <si>
    <t>心明</t>
  </si>
  <si>
    <t>4EE</t>
  </si>
  <si>
    <t xml:space="preserve">XIN MEI ZHOU </t>
  </si>
  <si>
    <t>新美洲</t>
  </si>
  <si>
    <t>NBU</t>
  </si>
  <si>
    <t xml:space="preserve">CMA CGM NABUCCO </t>
  </si>
  <si>
    <t>达飞纳不可</t>
  </si>
  <si>
    <t>Z8G</t>
  </si>
  <si>
    <t>YM LOS ANGELES</t>
  </si>
  <si>
    <t>阳明洛杉矶</t>
  </si>
  <si>
    <t>TNA</t>
  </si>
  <si>
    <t>E.R. TIANAN</t>
  </si>
  <si>
    <t>天安</t>
  </si>
  <si>
    <t>PSP</t>
  </si>
  <si>
    <t>YIK</t>
  </si>
  <si>
    <t>XIN YING KOU</t>
  </si>
  <si>
    <t>GOR</t>
  </si>
  <si>
    <t>CMA CGM GEORGIA</t>
  </si>
  <si>
    <t>达飞乔治亚</t>
  </si>
  <si>
    <t>TPO</t>
  </si>
  <si>
    <t>CMA CGM TARPON</t>
  </si>
  <si>
    <t>达飞塔蓬</t>
  </si>
  <si>
    <t>ULX</t>
  </si>
  <si>
    <t>ULSAN EXPRESS</t>
  </si>
  <si>
    <t>蔚山快航</t>
  </si>
  <si>
    <t>NYI</t>
  </si>
  <si>
    <t>NYK IBIS</t>
  </si>
  <si>
    <t>日邮红鹤</t>
  </si>
  <si>
    <t>CRH</t>
  </si>
  <si>
    <t xml:space="preserve">CMA CGM RHONE </t>
  </si>
  <si>
    <t>中海罗纳河</t>
  </si>
  <si>
    <t>AG9</t>
  </si>
  <si>
    <t>AGAMEMNON</t>
  </si>
  <si>
    <t>裕城</t>
  </si>
  <si>
    <t>OOF</t>
  </si>
  <si>
    <t>OOCL FRANCE</t>
  </si>
  <si>
    <t>东方法国</t>
  </si>
  <si>
    <t>LPF</t>
  </si>
  <si>
    <t>LLOYD PARSIFAL</t>
  </si>
  <si>
    <t>东方罗伊德</t>
  </si>
  <si>
    <t>MIX</t>
  </si>
  <si>
    <t xml:space="preserve">MAIRA XL   </t>
  </si>
  <si>
    <t xml:space="preserve">玛依拉 </t>
  </si>
  <si>
    <t>CMA CGM GEORG FORSTER</t>
  </si>
  <si>
    <t>达飞乔致福斯特</t>
  </si>
  <si>
    <t>CMA CGM CORTE REAL</t>
  </si>
  <si>
    <t>达飞卡瑞尔</t>
  </si>
  <si>
    <t>CMA CGM BOUGAINVILLE</t>
  </si>
  <si>
    <t>达飞布甘维尔</t>
  </si>
  <si>
    <t>KGL</t>
  </si>
  <si>
    <t>CMA CGM KERGUELEN</t>
  </si>
  <si>
    <t>达飞凯尔盖朗</t>
  </si>
  <si>
    <t>CGC</t>
  </si>
  <si>
    <t>CMA CGM CHRISTOPHE COLOMB</t>
  </si>
  <si>
    <t>达飞哥伦布</t>
  </si>
  <si>
    <t>APL Merlion</t>
  </si>
  <si>
    <t>美总默林</t>
  </si>
  <si>
    <t>MOL Quartz</t>
  </si>
  <si>
    <t>QUR</t>
  </si>
  <si>
    <t>MOL Quasar</t>
  </si>
  <si>
    <t>商船三井恒星</t>
  </si>
  <si>
    <t>NHN</t>
  </si>
  <si>
    <t>NYK Hyperion</t>
  </si>
  <si>
    <t>日邮亥伯龙</t>
  </si>
  <si>
    <t>MOL Quest</t>
  </si>
  <si>
    <t>Shanghai Express</t>
  </si>
  <si>
    <t>Essen Express</t>
  </si>
  <si>
    <t>艾森快航</t>
  </si>
  <si>
    <t>PEM</t>
  </si>
  <si>
    <t xml:space="preserve">商船三井优质 </t>
  </si>
  <si>
    <t>XSH</t>
  </si>
  <si>
    <t>XIN SHAN TOU</t>
  </si>
  <si>
    <t>新汕头</t>
  </si>
  <si>
    <t>ND9</t>
  </si>
  <si>
    <t>NORTHERN DEMOCRAT</t>
  </si>
  <si>
    <t>北方民主</t>
  </si>
  <si>
    <t>CBN</t>
  </si>
  <si>
    <t>CMA CGM BENJAMIN FRANKLIN</t>
  </si>
  <si>
    <t>达飞富兰克林</t>
  </si>
  <si>
    <t>L7Z</t>
  </si>
  <si>
    <t>YM UTMOST</t>
  </si>
  <si>
    <t>CMA CGM NABUCCO</t>
  </si>
  <si>
    <t>XIN FEI ZHOU</t>
  </si>
  <si>
    <t>2FD</t>
  </si>
  <si>
    <t>NAVARINO</t>
  </si>
  <si>
    <t>那瓦里诺</t>
  </si>
  <si>
    <t>MSC ROCHELLE</t>
  </si>
  <si>
    <t>地中海罗谢尔</t>
  </si>
  <si>
    <t>OMX</t>
  </si>
  <si>
    <t>OOCL MEXICO</t>
  </si>
  <si>
    <t>东方墨西哥</t>
  </si>
  <si>
    <t>MOP</t>
  </si>
  <si>
    <t>CMA CGM MARCO POLO</t>
  </si>
  <si>
    <t>达飞马可波罗</t>
  </si>
  <si>
    <t>ZHE</t>
  </si>
  <si>
    <t>CMA CGM ZHENG HE</t>
  </si>
  <si>
    <t>达飞郑和</t>
  </si>
  <si>
    <t>CMG</t>
  </si>
  <si>
    <t>CMA CGM MAGELLAN</t>
  </si>
  <si>
    <t>达飞麦哲伦</t>
  </si>
  <si>
    <t>HBO</t>
  </si>
  <si>
    <t>CMA CGM ALEXANDER VON HUMBOLDT</t>
  </si>
  <si>
    <t>达飞洪堡德</t>
  </si>
  <si>
    <t>CMA CGM LAPEROUSE</t>
  </si>
  <si>
    <t>达飞拉彼鲁兹</t>
  </si>
  <si>
    <t>CMA CGM AMERIGO VESPUCCI</t>
  </si>
  <si>
    <t>达飞韦斯普奇</t>
  </si>
  <si>
    <t>VDG</t>
  </si>
  <si>
    <t>CMA CGM VASCO DE GAMA</t>
  </si>
  <si>
    <t xml:space="preserve"> 达飞达伽马 </t>
  </si>
  <si>
    <t>CMA CGM JULES VERNE</t>
  </si>
  <si>
    <t>达飞凡尔纳</t>
  </si>
  <si>
    <t>BNF</t>
  </si>
  <si>
    <t>MOL BENEFACTOR</t>
  </si>
  <si>
    <t>商船三井恩赐</t>
  </si>
  <si>
    <t>达飞达伽马</t>
  </si>
  <si>
    <t>BEO</t>
  </si>
  <si>
    <t>MOL BEYOND</t>
  </si>
  <si>
    <t>商船三井超越</t>
  </si>
  <si>
    <t>HYN</t>
  </si>
  <si>
    <t>HYUNDAI SATURN</t>
  </si>
  <si>
    <t>现代土星</t>
  </si>
  <si>
    <t>NPT</t>
  </si>
  <si>
    <t>HYUNDAI NEPTUNE</t>
  </si>
  <si>
    <t>现代海王星</t>
  </si>
  <si>
    <t>HPO</t>
  </si>
  <si>
    <t>HYUNDAI PLUTO</t>
  </si>
  <si>
    <t>现代冥王星</t>
  </si>
  <si>
    <t>JPT</t>
  </si>
  <si>
    <t>HYUNDAI JUPITER</t>
  </si>
  <si>
    <t xml:space="preserve">现代木星 </t>
  </si>
  <si>
    <t>PDI</t>
  </si>
  <si>
    <t xml:space="preserve">商船三井天堂 </t>
  </si>
  <si>
    <t>EGN</t>
  </si>
  <si>
    <t>MSC EUGENIA</t>
  </si>
  <si>
    <t>地中海尤金妮亚</t>
  </si>
  <si>
    <t>SR3</t>
  </si>
  <si>
    <t>SEROJA TIGA</t>
  </si>
  <si>
    <t>OPD</t>
  </si>
  <si>
    <t>OOCL POLAND</t>
  </si>
  <si>
    <t xml:space="preserve">东方波兰 </t>
  </si>
  <si>
    <t>OEG</t>
  </si>
  <si>
    <t>OOCL EGYPT</t>
  </si>
  <si>
    <t>东方埃及</t>
  </si>
  <si>
    <t>EAM</t>
  </si>
  <si>
    <t>E.R. AMSTERDAM</t>
  </si>
  <si>
    <t xml:space="preserve"> 日邮阿姆斯特丹 </t>
  </si>
  <si>
    <t>TMA</t>
  </si>
  <si>
    <t>TASMAN</t>
  </si>
  <si>
    <t>塔斯曼</t>
  </si>
  <si>
    <t>SS7</t>
  </si>
  <si>
    <t>SEAMAX STAMFORD</t>
  </si>
  <si>
    <t xml:space="preserve">斯坦福德 </t>
  </si>
  <si>
    <t xml:space="preserve">NBU  </t>
  </si>
  <si>
    <t>达飞纳布可</t>
  </si>
  <si>
    <t>ALT</t>
  </si>
  <si>
    <t>NYK ALTAIR</t>
  </si>
  <si>
    <t>SNT</t>
  </si>
  <si>
    <t>APL SENTOSA</t>
  </si>
  <si>
    <t>美总圣淘沙</t>
  </si>
  <si>
    <t>YMM</t>
  </si>
  <si>
    <t>YM MOVEMENT</t>
  </si>
  <si>
    <t>G2P</t>
  </si>
  <si>
    <t>YM GREEN</t>
  </si>
  <si>
    <t>青明</t>
  </si>
  <si>
    <t>XAN</t>
  </si>
  <si>
    <t>X-PRESS ANNAPURNA</t>
  </si>
  <si>
    <t>永娜</t>
  </si>
  <si>
    <t>CHC</t>
  </si>
  <si>
    <t>CHICAGO</t>
  </si>
  <si>
    <t>永嘉</t>
  </si>
  <si>
    <t>LBH</t>
  </si>
  <si>
    <t>LONG BEACH TRADER</t>
  </si>
  <si>
    <t>日邮长滩</t>
  </si>
  <si>
    <t>0CB</t>
  </si>
  <si>
    <t>CONTI CANBERRA</t>
  </si>
  <si>
    <t>日邮堪培拉</t>
  </si>
  <si>
    <t>OOC</t>
  </si>
  <si>
    <t>OOCL CANADA</t>
  </si>
  <si>
    <t>东方加拿大</t>
  </si>
  <si>
    <t>ERK</t>
  </si>
  <si>
    <t>E.R. KOBE</t>
  </si>
  <si>
    <t>瑞克神户</t>
  </si>
  <si>
    <t>AHU</t>
  </si>
  <si>
    <t>ANTON SCHULTE</t>
  </si>
  <si>
    <t>日邮安通</t>
  </si>
  <si>
    <t>CALANDRA</t>
  </si>
  <si>
    <t>达飞云雀</t>
  </si>
  <si>
    <t>FESCO DIOMID</t>
  </si>
  <si>
    <t>远东宏伟</t>
  </si>
  <si>
    <t>YNJ</t>
  </si>
  <si>
    <t>YM NEW JERSEY</t>
  </si>
  <si>
    <t>阳明新泽西</t>
  </si>
  <si>
    <t>YMY</t>
  </si>
  <si>
    <t>YM MATURITY</t>
  </si>
  <si>
    <t>圆明</t>
  </si>
  <si>
    <t>VIV</t>
  </si>
  <si>
    <t>CMA CGM VIVALDI</t>
  </si>
  <si>
    <t>达飞维瓦尔蒂</t>
  </si>
  <si>
    <t>AMV</t>
  </si>
  <si>
    <t>CMA CGM ALMAVIVA</t>
  </si>
  <si>
    <t>达飞奥玛维瓦</t>
  </si>
  <si>
    <t>CEO</t>
  </si>
  <si>
    <t>CMA CGM CENDRILLON</t>
  </si>
  <si>
    <t>达飞山菊仁</t>
  </si>
  <si>
    <t>CSCL OCEANIA</t>
  </si>
  <si>
    <t xml:space="preserve"> 中海大洋洲 </t>
  </si>
  <si>
    <t>CMA CGM BIANCA</t>
  </si>
  <si>
    <t>达飞比安卡</t>
  </si>
  <si>
    <t>AIX</t>
  </si>
  <si>
    <t>CSCL ASIA</t>
  </si>
  <si>
    <t>中海亚洲</t>
  </si>
  <si>
    <t>CMA CGM MELISANDE</t>
  </si>
  <si>
    <t xml:space="preserve">达飞梅丽桑德 </t>
  </si>
  <si>
    <t>UQR</t>
  </si>
  <si>
    <t>UASC UMM QASR</t>
  </si>
  <si>
    <t>阿拉伯乌姆盖萨尔</t>
  </si>
  <si>
    <t>阳明成熟</t>
  </si>
  <si>
    <t>ETY</t>
  </si>
  <si>
    <t>E.R. TOKYO</t>
  </si>
  <si>
    <t>CMA CGM MAGDALENA</t>
  </si>
  <si>
    <t>达飞马格达莱纳</t>
  </si>
  <si>
    <t>TR9</t>
  </si>
  <si>
    <t>TOMMI RITSCHER</t>
  </si>
  <si>
    <t>汤米 瑞斯彻</t>
  </si>
  <si>
    <t>NMU</t>
  </si>
  <si>
    <t>Maule</t>
  </si>
  <si>
    <t>SPG</t>
  </si>
  <si>
    <t>COSCO SHIPPING PANAMA</t>
  </si>
  <si>
    <t>中远航运巴拿马</t>
  </si>
  <si>
    <t>NEG</t>
  </si>
  <si>
    <t>NYK EAGLE</t>
  </si>
  <si>
    <t>日邮猎鹰</t>
  </si>
  <si>
    <t>5FM</t>
  </si>
  <si>
    <t>CHRISTA SCHULTE</t>
  </si>
  <si>
    <t>克丽丝塔肖特</t>
  </si>
  <si>
    <t>商船宽宏</t>
  </si>
  <si>
    <t>CMA CGM COLUMBIA</t>
  </si>
  <si>
    <t>达飞哥伦比亚</t>
  </si>
  <si>
    <t>RGR</t>
  </si>
  <si>
    <t>CMA CGM RIO GRANDE</t>
  </si>
  <si>
    <t xml:space="preserve">达飞里奥格兰德 </t>
  </si>
  <si>
    <t>CEV</t>
  </si>
  <si>
    <t>CONTI EVEREST</t>
  </si>
  <si>
    <t>康缇珠穆朗玛</t>
  </si>
  <si>
    <t>SCI</t>
  </si>
  <si>
    <t>SAN CHRISTOBAL</t>
  </si>
  <si>
    <t>圣克里斯托巴尔</t>
  </si>
  <si>
    <t>TAN</t>
  </si>
  <si>
    <t>CMA CGM TANYA</t>
  </si>
  <si>
    <t>达飞塔尼娅</t>
  </si>
  <si>
    <t>CEU</t>
  </si>
  <si>
    <t>中海欧洲</t>
  </si>
  <si>
    <t>PXI</t>
  </si>
  <si>
    <t>PAXI</t>
  </si>
  <si>
    <t>商船三井帕克西</t>
  </si>
  <si>
    <t>ZUB</t>
  </si>
  <si>
    <t>AL ZUBARA</t>
  </si>
  <si>
    <t>阿拉伯祖巴拉</t>
  </si>
  <si>
    <t>CSCL ATLANTIC OCEAN</t>
  </si>
  <si>
    <t>中海大西洋</t>
  </si>
  <si>
    <t>DAA</t>
  </si>
  <si>
    <t>AL DAHNA</t>
  </si>
  <si>
    <t>阿拉伯德娜</t>
  </si>
  <si>
    <t>CSCL INDIAN OCEAN</t>
  </si>
  <si>
    <t>中海印度洋</t>
  </si>
  <si>
    <t>BZN</t>
  </si>
  <si>
    <t>BARZAN</t>
  </si>
  <si>
    <t>阿拉伯巴尔赞</t>
  </si>
  <si>
    <t>GBE</t>
  </si>
  <si>
    <t>CSCL GLOBE</t>
  </si>
  <si>
    <t>中海环球</t>
  </si>
  <si>
    <t>NEF</t>
  </si>
  <si>
    <t>AL NEFUD</t>
  </si>
  <si>
    <t>阿拉伯内夫德</t>
  </si>
  <si>
    <t>TIH</t>
  </si>
  <si>
    <t>TIHAMA</t>
  </si>
  <si>
    <t>阿拉伯蒂哈马</t>
  </si>
  <si>
    <t>CSCL PACIFIC OCEAN</t>
  </si>
  <si>
    <t>中海太平洋</t>
  </si>
  <si>
    <t>MUY</t>
  </si>
  <si>
    <t>AL MURAYKH</t>
  </si>
  <si>
    <t>阿拉伯穆拉亚赫</t>
  </si>
  <si>
    <t>ACC</t>
  </si>
  <si>
    <t>CSCL ARCTIC OCEAN</t>
  </si>
  <si>
    <t>中海北冰洋</t>
  </si>
  <si>
    <t>AVN</t>
  </si>
  <si>
    <t>ALM VIETNAM</t>
  </si>
  <si>
    <t>YMU</t>
  </si>
  <si>
    <t>YM UBERTY</t>
  </si>
  <si>
    <t>万明</t>
  </si>
  <si>
    <t>YSL</t>
  </si>
  <si>
    <t>YM SEATTLE</t>
  </si>
  <si>
    <t>阳明西雅图</t>
  </si>
  <si>
    <t>HP1</t>
  </si>
  <si>
    <t>韩进巴黎</t>
  </si>
  <si>
    <t>9CB</t>
  </si>
  <si>
    <t>COSCO WELLINGTON</t>
  </si>
  <si>
    <t>CMA CGM MISSOURI</t>
  </si>
  <si>
    <t>达飞密苏里</t>
  </si>
  <si>
    <t>TUS</t>
  </si>
  <si>
    <t>CMA CGM TITUS</t>
  </si>
  <si>
    <t>达飞铁达时</t>
  </si>
  <si>
    <t>TCE</t>
  </si>
  <si>
    <t>CMA CGM TANCREDI</t>
  </si>
  <si>
    <t>达飞唐克雷迪</t>
  </si>
  <si>
    <t>UZZ</t>
  </si>
  <si>
    <t>UASC ZAMZAM</t>
  </si>
  <si>
    <t>RYA</t>
  </si>
  <si>
    <t>MARY</t>
  </si>
  <si>
    <t>P4R</t>
  </si>
  <si>
    <t>YM MANDATE</t>
  </si>
  <si>
    <t>乾明</t>
  </si>
  <si>
    <t>OMS</t>
  </si>
  <si>
    <t>OOCL MALAYSIA</t>
  </si>
  <si>
    <t>东方马来西亚</t>
  </si>
  <si>
    <t>AWD</t>
  </si>
  <si>
    <t>ALM WODONGA</t>
  </si>
  <si>
    <t>BSS</t>
  </si>
  <si>
    <t>BRUSSELS</t>
  </si>
  <si>
    <t>布鲁塞尔快航</t>
  </si>
  <si>
    <t>YM BUSAN</t>
  </si>
  <si>
    <t>阳明釜山</t>
  </si>
  <si>
    <t>YAW</t>
  </si>
  <si>
    <t>YM ANTWERP</t>
  </si>
  <si>
    <t>阳明安特卫普</t>
  </si>
  <si>
    <t>DVT</t>
  </si>
  <si>
    <t>EVER DEVOTE</t>
  </si>
  <si>
    <t>长献</t>
  </si>
  <si>
    <t>NORTHERN PRECISION</t>
  </si>
  <si>
    <t>德翔精准</t>
  </si>
  <si>
    <t>YM SINGAPORE</t>
  </si>
  <si>
    <t>阳明新加坡</t>
  </si>
  <si>
    <t>AFI</t>
  </si>
  <si>
    <t>CSCL AFRICA</t>
  </si>
  <si>
    <t>中海非洲</t>
  </si>
  <si>
    <t>CGD</t>
  </si>
  <si>
    <t>CMA CGM DALILA</t>
  </si>
  <si>
    <t>达飞达利拉</t>
  </si>
  <si>
    <t>AKG</t>
  </si>
  <si>
    <t>AKINADA BRIDGE</t>
  </si>
  <si>
    <r>
      <rPr>
        <sz val="11"/>
        <color rgb="FF000000"/>
        <rFont val="SimSun"/>
      </rPr>
      <t>永娇</t>
    </r>
    <r>
      <rPr>
        <sz val="11"/>
        <color indexed="8"/>
        <rFont val="Times New Roman"/>
        <family val="1"/>
      </rPr>
      <t xml:space="preserve"> </t>
    </r>
  </si>
  <si>
    <t>HMF</t>
  </si>
  <si>
    <t>HAMMONIA FRANCIA</t>
  </si>
  <si>
    <t>LDG</t>
  </si>
  <si>
    <t>LLOYD DON GIOVANNI</t>
  </si>
  <si>
    <t>劳埃德乔凡尼</t>
  </si>
  <si>
    <t>PR8</t>
  </si>
  <si>
    <t>IZR</t>
  </si>
  <si>
    <t>COSCO IZMIR</t>
  </si>
  <si>
    <t>中远伊兹密尔</t>
  </si>
  <si>
    <t>LSC</t>
  </si>
  <si>
    <t>CMA CGM LA SCALA</t>
  </si>
  <si>
    <t>达飞斯卡拉</t>
  </si>
  <si>
    <t>FIG</t>
  </si>
  <si>
    <t>CMA CGM FIGARO</t>
  </si>
  <si>
    <t>达飞费加罗</t>
  </si>
  <si>
    <t>osn</t>
  </si>
  <si>
    <t>OOCL SOUTHAMPTON</t>
  </si>
  <si>
    <t>oat</t>
  </si>
  <si>
    <t>OOCL ATLANTA</t>
  </si>
  <si>
    <t>SLX</t>
  </si>
  <si>
    <t>SEATTLE EXPRESS</t>
  </si>
  <si>
    <t>CMA CGM JACQUES JUNIOR</t>
  </si>
  <si>
    <t>XIN DA YANG ZHOU</t>
  </si>
  <si>
    <t>CSCL SOUTH CHINA SEA</t>
  </si>
  <si>
    <t>CSCL EAST CHINA SEA</t>
  </si>
  <si>
    <t>阿拉伯东海 </t>
  </si>
  <si>
    <r>
      <rPr>
        <sz val="10.5"/>
        <color rgb="FF000000"/>
        <rFont val="SimSun"/>
      </rPr>
      <t>纳城</t>
    </r>
    <r>
      <rPr>
        <sz val="10.5"/>
        <color rgb="FF000000"/>
        <rFont val="����"/>
        <charset val="134"/>
      </rPr>
      <t> </t>
    </r>
  </si>
  <si>
    <t>OEU</t>
  </si>
  <si>
    <t>COSCO EUROPE</t>
  </si>
  <si>
    <t>中远欧洲</t>
  </si>
  <si>
    <t>BOI</t>
  </si>
  <si>
    <t>CSCL BOHAI SEA</t>
  </si>
  <si>
    <t>中海渤海</t>
  </si>
  <si>
    <t>OAI</t>
  </si>
  <si>
    <t>COSCO ASIA</t>
  </si>
  <si>
    <t>中远亚洲</t>
  </si>
  <si>
    <t>OAM</t>
  </si>
  <si>
    <t>COSCO AMERICA</t>
  </si>
  <si>
    <t>中远美国</t>
  </si>
  <si>
    <t>SUE</t>
  </si>
  <si>
    <t>CSCL SUMMER</t>
  </si>
  <si>
    <t>CCU</t>
  </si>
  <si>
    <t>CSCL AUTUMN</t>
  </si>
  <si>
    <t>LEN</t>
  </si>
  <si>
    <t>EVER LENIENT</t>
  </si>
  <si>
    <t>ELO</t>
  </si>
  <si>
    <t>EVER LOVELY</t>
  </si>
  <si>
    <t>ELF</t>
  </si>
  <si>
    <t>EVER LIFTING</t>
  </si>
  <si>
    <t>长升</t>
  </si>
  <si>
    <t>HEK</t>
  </si>
  <si>
    <t>HELSINKI BRIDGE</t>
  </si>
  <si>
    <r>
      <rPr>
        <sz val="11"/>
        <color indexed="8"/>
        <rFont val="宋体"/>
        <charset val="134"/>
      </rPr>
      <t>汉赫桥</t>
    </r>
    <r>
      <rPr>
        <sz val="11"/>
        <color indexed="8"/>
        <rFont val="Arial"/>
        <family val="2"/>
      </rPr>
      <t xml:space="preserve"> </t>
    </r>
  </si>
  <si>
    <t>ELN</t>
  </si>
  <si>
    <t>EVER LAMBENT</t>
  </si>
  <si>
    <t>长华</t>
  </si>
  <si>
    <t>ELG</t>
  </si>
  <si>
    <t>EVER LEGACY</t>
  </si>
  <si>
    <t xml:space="preserve">长宝 </t>
  </si>
  <si>
    <t>CZE</t>
  </si>
  <si>
    <t>HANJIN CZECH</t>
  </si>
  <si>
    <t>ELU</t>
  </si>
  <si>
    <t>EVER LAUREL</t>
  </si>
  <si>
    <t>长朗</t>
  </si>
  <si>
    <t>ELV</t>
  </si>
  <si>
    <t>EVER LIVEN</t>
  </si>
  <si>
    <t>长青轮</t>
  </si>
  <si>
    <t>ALZ</t>
  </si>
  <si>
    <t>CMA CGM ALCAZAR</t>
  </si>
  <si>
    <t>达飞阿尔卡扎</t>
  </si>
  <si>
    <t>VGN</t>
  </si>
  <si>
    <t xml:space="preserve">CMA CGM VIRGINIA </t>
  </si>
  <si>
    <t>达飞维吉尼亚</t>
  </si>
  <si>
    <t xml:space="preserve">VOID </t>
  </si>
  <si>
    <t>CTP</t>
  </si>
  <si>
    <t>CONTI PARIS</t>
  </si>
  <si>
    <t>WCH</t>
  </si>
  <si>
    <t>WIDE CHARLIE</t>
  </si>
  <si>
    <t>AMX</t>
  </si>
  <si>
    <t>CSCL AMERICA</t>
  </si>
  <si>
    <t>中远美洲</t>
  </si>
  <si>
    <t>IWW</t>
  </si>
  <si>
    <t>IRENES WARWICK</t>
  </si>
  <si>
    <t>RGL</t>
  </si>
  <si>
    <t>CMA CGM RIGOLETTO</t>
  </si>
  <si>
    <t>美总达飞弄臣</t>
  </si>
  <si>
    <t xml:space="preserve">  </t>
  </si>
  <si>
    <t>OAS</t>
  </si>
  <si>
    <t>OOCL ASIA</t>
  </si>
  <si>
    <t>东方亚洲</t>
  </si>
  <si>
    <t>NBC</t>
  </si>
  <si>
    <t>NVS</t>
  </si>
  <si>
    <t>NYK Venus</t>
  </si>
  <si>
    <t>ZLG</t>
  </si>
  <si>
    <t>ZIM Los Angeles</t>
  </si>
  <si>
    <t>LOY</t>
  </si>
  <si>
    <t>Hyundai Loyalty</t>
  </si>
  <si>
    <t>ST7</t>
  </si>
  <si>
    <t>SHANGHAI TRADER</t>
  </si>
  <si>
    <t>EVB</t>
  </si>
  <si>
    <t>EVER LIBERAL</t>
  </si>
  <si>
    <t>PGT</t>
  </si>
  <si>
    <t>CMA CGM PUGET</t>
  </si>
  <si>
    <t>RCA</t>
  </si>
  <si>
    <t>RHL CONCORDIA</t>
  </si>
  <si>
    <t>德翔和睦</t>
  </si>
  <si>
    <t>XFE</t>
  </si>
  <si>
    <t>OEI</t>
  </si>
  <si>
    <t>NCN</t>
  </si>
  <si>
    <t>NYK CRANE</t>
  </si>
  <si>
    <t>VNT</t>
  </si>
  <si>
    <t>VANTAGE</t>
  </si>
  <si>
    <t>YZE</t>
  </si>
  <si>
    <t>SEASPAN YANGTZE</t>
  </si>
  <si>
    <t>XBJ</t>
  </si>
  <si>
    <t>XIN BEIJING</t>
  </si>
  <si>
    <t>UNS</t>
  </si>
  <si>
    <t>YM UNISON</t>
  </si>
  <si>
    <t>CHV</t>
  </si>
  <si>
    <t>CSCL LE HAVRE</t>
  </si>
  <si>
    <t>中海勒阿弗尔</t>
  </si>
  <si>
    <t>CLZ</t>
  </si>
  <si>
    <t>CSCL ZEEBRUGGE</t>
  </si>
  <si>
    <t>中海泽布勒赫</t>
  </si>
  <si>
    <t>IDI</t>
  </si>
  <si>
    <t>COSCO INDONESIA</t>
  </si>
  <si>
    <t>中远印度尼西亚</t>
  </si>
  <si>
    <t>ORF</t>
  </si>
  <si>
    <t>CMA CGM ORFEO</t>
  </si>
  <si>
    <t xml:space="preserve">达飞奥费 </t>
  </si>
  <si>
    <t>INH</t>
  </si>
  <si>
    <t>IAN H</t>
  </si>
  <si>
    <t>WLD</t>
  </si>
  <si>
    <t>WIELAND</t>
  </si>
  <si>
    <t>DBE</t>
  </si>
  <si>
    <t>COSCO DANUBE</t>
  </si>
  <si>
    <t>CPU</t>
  </si>
  <si>
    <t>CSCL PUSAN</t>
  </si>
  <si>
    <t>SIG</t>
  </si>
  <si>
    <t>CSCL SPRING</t>
  </si>
  <si>
    <t>WNE</t>
  </si>
  <si>
    <t>CSCL WINTER</t>
  </si>
  <si>
    <t xml:space="preserve">中海之冬
</t>
  </si>
  <si>
    <t>ELK</t>
  </si>
  <si>
    <t>EVER LUCKY</t>
  </si>
  <si>
    <t>长幸轮</t>
  </si>
  <si>
    <t>CCT</t>
  </si>
  <si>
    <t>CMA CGM CHATEAU DIF</t>
  </si>
  <si>
    <t>达飞奇特</t>
  </si>
  <si>
    <t>RGU</t>
  </si>
  <si>
    <t>SANTA REGULA</t>
  </si>
  <si>
    <t>NGA</t>
  </si>
  <si>
    <t>CMA CGM NIAGARA</t>
  </si>
  <si>
    <t>NDU</t>
  </si>
  <si>
    <t>Niledutch Orca</t>
  </si>
  <si>
    <t>ZNB</t>
  </si>
  <si>
    <t>ZIM Ningbo</t>
  </si>
  <si>
    <t>ETX</t>
  </si>
  <si>
    <t>E.R. TEXAS</t>
  </si>
  <si>
    <t>德克萨斯</t>
  </si>
  <si>
    <t>TGC</t>
  </si>
  <si>
    <t>XZH</t>
  </si>
  <si>
    <t>XIN YA ZHOU</t>
  </si>
  <si>
    <t>YEX</t>
  </si>
  <si>
    <t>YM EXCELLENCE</t>
  </si>
  <si>
    <t>JPO PISCES</t>
  </si>
  <si>
    <t>双鱼座快航</t>
  </si>
  <si>
    <t>KLI</t>
  </si>
  <si>
    <t>KOTA LIHAT</t>
  </si>
  <si>
    <t>LCM</t>
  </si>
  <si>
    <t>SEASPAN LONCOMILLA</t>
  </si>
  <si>
    <t>YEW</t>
  </si>
  <si>
    <t>CSCL YELLOW SEA</t>
  </si>
  <si>
    <t>中海黄海</t>
  </si>
  <si>
    <t>HEA</t>
  </si>
  <si>
    <t>COSCO HELLAS</t>
  </si>
  <si>
    <t>中远希腊</t>
  </si>
  <si>
    <t>LDP</t>
  </si>
  <si>
    <t xml:space="preserve">LLOYD PARSIFAL </t>
  </si>
  <si>
    <t>LBN</t>
  </si>
  <si>
    <t>LISBON</t>
  </si>
  <si>
    <t>达飞里斯本</t>
  </si>
  <si>
    <t>lor</t>
  </si>
  <si>
    <t>CMA CGM Loire</t>
  </si>
  <si>
    <t>hgy</t>
  </si>
  <si>
    <t>HUNGARY</t>
  </si>
  <si>
    <t>EFL</t>
  </si>
  <si>
    <t>美总达飞艾菲尔</t>
  </si>
  <si>
    <t>SWT</t>
  </si>
  <si>
    <t>SWITZERLAND</t>
  </si>
  <si>
    <t>HUG</t>
  </si>
  <si>
    <t>达飞汉堡</t>
  </si>
  <si>
    <t>CPO SAVANNAH</t>
  </si>
  <si>
    <t>RDC</t>
  </si>
  <si>
    <t>dai</t>
  </si>
  <si>
    <t>COSCO DALIAN</t>
  </si>
  <si>
    <t>中远大连</t>
  </si>
  <si>
    <t>CSAV TYNDALL</t>
  </si>
  <si>
    <t>智利廷德尔</t>
  </si>
  <si>
    <t>Y6C</t>
  </si>
  <si>
    <t>MSC SAO PAULO</t>
  </si>
  <si>
    <t>IAR</t>
  </si>
  <si>
    <t>IN ARGENTINA</t>
  </si>
  <si>
    <t>LTV</t>
  </si>
  <si>
    <t>LETAVIA</t>
  </si>
  <si>
    <t>G6C</t>
  </si>
  <si>
    <t>KOTA LAGU</t>
  </si>
  <si>
    <t>XTJ</t>
  </si>
  <si>
    <t>XIN TIAN JIN</t>
  </si>
  <si>
    <t>新天津</t>
  </si>
  <si>
    <t>SPS</t>
  </si>
  <si>
    <t>SEASPAN SANTOS</t>
  </si>
  <si>
    <t>LUC</t>
  </si>
  <si>
    <t>EVER LUCID</t>
  </si>
  <si>
    <t>长辉</t>
  </si>
  <si>
    <t>AIN SNAN</t>
  </si>
  <si>
    <t>阿拉伯艾因</t>
  </si>
  <si>
    <t>LGN</t>
  </si>
  <si>
    <t>EVER LEGION</t>
  </si>
  <si>
    <t>长征</t>
  </si>
  <si>
    <t>TEY</t>
  </si>
  <si>
    <t>CJP</t>
  </si>
  <si>
    <t>COSCO JAPAN</t>
  </si>
  <si>
    <t>中远日本</t>
  </si>
  <si>
    <t>TMS</t>
  </si>
  <si>
    <t>THA</t>
  </si>
  <si>
    <t>CMA CGM THALASSA</t>
  </si>
  <si>
    <t>ss8</t>
  </si>
  <si>
    <t>CMA CGM SAMSON</t>
  </si>
  <si>
    <t>zde</t>
  </si>
  <si>
    <t>ZIM SAN DIEGO</t>
  </si>
  <si>
    <t>PAF</t>
  </si>
  <si>
    <t>COSCO PACIFIC</t>
  </si>
  <si>
    <t>中远太平洋</t>
  </si>
  <si>
    <t>CSCL LONG BEACH</t>
  </si>
  <si>
    <t>中远长滩</t>
  </si>
  <si>
    <t>S3B</t>
  </si>
  <si>
    <t>AD9</t>
  </si>
  <si>
    <t>CCNI ANDES</t>
  </si>
  <si>
    <t>CMA CGM URUGUAY</t>
  </si>
  <si>
    <t>HOB</t>
  </si>
  <si>
    <t>HANOI BRIDGE</t>
  </si>
  <si>
    <t>汉河桥</t>
  </si>
  <si>
    <t>PATRAIKOS</t>
  </si>
  <si>
    <t>JTR</t>
  </si>
  <si>
    <t>JPO TAURUS</t>
  </si>
  <si>
    <t>SKO</t>
  </si>
  <si>
    <t>CONTI STOCKHOLM</t>
  </si>
  <si>
    <t>YM PORTLAND</t>
  </si>
  <si>
    <t>阳明波特兰</t>
  </si>
  <si>
    <t>mt4</t>
  </si>
  <si>
    <t>MAERSK TEMA</t>
  </si>
  <si>
    <t>CSCL URANUS</t>
  </si>
  <si>
    <t>THALASSA MANA</t>
  </si>
  <si>
    <t>CMA CGM VELA</t>
  </si>
  <si>
    <t>ROD</t>
  </si>
  <si>
    <t>CMA CGM RODOLPHE</t>
  </si>
  <si>
    <t>THALASSA PATRIS</t>
  </si>
  <si>
    <t>TRITON</t>
  </si>
  <si>
    <t>THALASSA PISTIS</t>
  </si>
  <si>
    <t xml:space="preserve">TALOS </t>
  </si>
  <si>
    <t xml:space="preserve">THALASSA AVRA </t>
  </si>
  <si>
    <t xml:space="preserve">CSCL JUPITER </t>
  </si>
  <si>
    <t xml:space="preserve">TOKYO TRIUMPH </t>
  </si>
  <si>
    <t>TAMPA TRIUMPH</t>
  </si>
  <si>
    <t>MALIK AL ASHTAR</t>
  </si>
  <si>
    <t>AL RIFFA</t>
  </si>
  <si>
    <t>TTN</t>
  </si>
  <si>
    <t>CMA CGM TITAN</t>
  </si>
  <si>
    <t>R5W</t>
  </si>
  <si>
    <t>CMA CGM CASSIOPEIA</t>
  </si>
  <si>
    <t>COSCO PORTUGAL</t>
  </si>
  <si>
    <t xml:space="preserve">COSCO NETHERLANDS </t>
  </si>
  <si>
    <t xml:space="preserve">CSCL SATURN </t>
  </si>
  <si>
    <t>uea</t>
  </si>
  <si>
    <t>EXA</t>
  </si>
  <si>
    <t>EXPRESS ATHENS</t>
  </si>
  <si>
    <t>ZGE</t>
  </si>
  <si>
    <t>XAL</t>
  </si>
  <si>
    <t>XIN DA LIAN</t>
  </si>
  <si>
    <t>SU3</t>
  </si>
  <si>
    <t>LED</t>
  </si>
  <si>
    <t>EVER LEADING</t>
  </si>
  <si>
    <t>OTK</t>
  </si>
  <si>
    <t xml:space="preserve"> OOCL TOKYO</t>
  </si>
  <si>
    <t>RGO</t>
  </si>
  <si>
    <t>SEAMAX GREENWICH</t>
  </si>
  <si>
    <t>GWC</t>
  </si>
  <si>
    <t>MAHER</t>
  </si>
  <si>
    <t>euy</t>
  </si>
  <si>
    <t>EVER ULYSSES</t>
  </si>
  <si>
    <t>XIN OU ZHOU</t>
  </si>
  <si>
    <t>ZHU</t>
  </si>
  <si>
    <t>XIN XIA MEN</t>
  </si>
  <si>
    <t>XXM</t>
  </si>
  <si>
    <t>NBTCT</t>
  </si>
  <si>
    <t xml:space="preserve">2000 Thu </t>
  </si>
  <si>
    <t>Southeast</t>
  </si>
  <si>
    <t>Agent:   Sinoagent</t>
  </si>
  <si>
    <t>Agent:  Xinggang</t>
  </si>
  <si>
    <t>Terminal:   CMICT</t>
  </si>
  <si>
    <t>Terminal:   NBTCT</t>
  </si>
  <si>
    <t>Agent: Xinggang</t>
  </si>
  <si>
    <t>Terminal:  NBTCT</t>
  </si>
  <si>
    <t>Terminal: CMICT</t>
  </si>
  <si>
    <t>CCE</t>
  </si>
  <si>
    <t>CMA CGM PELLEAS</t>
  </si>
  <si>
    <t>QNO</t>
  </si>
  <si>
    <t>CRU</t>
  </si>
  <si>
    <t>CMA CGM CENTAURUS</t>
  </si>
  <si>
    <t>CKG</t>
  </si>
  <si>
    <t>BNG</t>
  </si>
  <si>
    <t>AR4</t>
  </si>
  <si>
    <t>COSCO AFRICA</t>
  </si>
  <si>
    <t>EVS</t>
  </si>
  <si>
    <t>EVER SAFETY</t>
  </si>
  <si>
    <t>ENU</t>
  </si>
  <si>
    <t>EVER URANUS</t>
  </si>
  <si>
    <t>AWP</t>
  </si>
  <si>
    <t>XCW</t>
  </si>
  <si>
    <t>XIN CHI WAN</t>
  </si>
  <si>
    <t>SAE</t>
  </si>
  <si>
    <t>SANTA INES</t>
  </si>
  <si>
    <t>SC7</t>
  </si>
  <si>
    <t>IBL</t>
  </si>
  <si>
    <t>SANTA ISABEL</t>
  </si>
  <si>
    <t>SUA</t>
  </si>
  <si>
    <t>SANTA URSULA</t>
  </si>
  <si>
    <t>TER</t>
  </si>
  <si>
    <t>SANTA TERESA</t>
  </si>
  <si>
    <t>RI7</t>
  </si>
  <si>
    <t>SANTA RITA</t>
  </si>
  <si>
    <t>BBA</t>
  </si>
  <si>
    <t>SANTA BARBARA</t>
  </si>
  <si>
    <t>TCG</t>
  </si>
  <si>
    <t>OE4</t>
  </si>
  <si>
    <t>OEN</t>
  </si>
  <si>
    <t>OAA</t>
  </si>
  <si>
    <t>OSI</t>
  </si>
  <si>
    <t>OTH</t>
  </si>
  <si>
    <t>OOCL Utah</t>
  </si>
  <si>
    <t>OLO</t>
  </si>
  <si>
    <t>OOCL Long Beach</t>
  </si>
  <si>
    <t>OLD</t>
  </si>
  <si>
    <t>OOCL London</t>
  </si>
  <si>
    <t>OLX</t>
  </si>
  <si>
    <t>UTT</t>
  </si>
  <si>
    <t>EVER ULTRA</t>
  </si>
  <si>
    <t>ECO</t>
  </si>
  <si>
    <t>EVER UNICORN</t>
  </si>
  <si>
    <t>EED</t>
  </si>
  <si>
    <t>EVER UNITED</t>
  </si>
  <si>
    <t>CMA CGM NORMA</t>
  </si>
  <si>
    <t>LVE</t>
  </si>
  <si>
    <t>EIY</t>
  </si>
  <si>
    <t>EVER LIVELY</t>
  </si>
  <si>
    <t>ASV</t>
  </si>
  <si>
    <t>FDI</t>
  </si>
  <si>
    <t>CMA CGM FIDELIO</t>
  </si>
  <si>
    <t>CIV</t>
  </si>
  <si>
    <t>CMA CGM IVANHOE</t>
  </si>
  <si>
    <t>达飞伊凡虎</t>
  </si>
  <si>
    <t>UTF</t>
  </si>
  <si>
    <t>EVER UNIFIC</t>
  </si>
  <si>
    <t>CPG</t>
  </si>
  <si>
    <t>195W</t>
  </si>
  <si>
    <t>CHY</t>
  </si>
  <si>
    <t>197W</t>
  </si>
  <si>
    <t>tba</t>
  </si>
  <si>
    <t>CMA CGM PEGASUS</t>
  </si>
  <si>
    <t>CMA CGM HYDRA</t>
  </si>
  <si>
    <t>CSCL NEPTUNE</t>
  </si>
  <si>
    <t>PHR</t>
  </si>
  <si>
    <t>CAPE CHRONOS</t>
  </si>
  <si>
    <t>PNX</t>
  </si>
  <si>
    <t>APL PHOENIX</t>
  </si>
  <si>
    <t>CALLAO</t>
  </si>
  <si>
    <t>FLI</t>
  </si>
  <si>
    <t>DVL</t>
  </si>
  <si>
    <t>3TR</t>
  </si>
  <si>
    <t>GMI</t>
  </si>
  <si>
    <t>CGQ</t>
  </si>
  <si>
    <t>COSCO DEVELOPMENT</t>
  </si>
  <si>
    <t>CAPE TAINARO</t>
  </si>
  <si>
    <t>CMA CGM GEMINI</t>
  </si>
  <si>
    <t>CMA CGM LYRA</t>
  </si>
  <si>
    <t>CMA CGM LIBRA</t>
  </si>
  <si>
    <t>COSCO GLORY</t>
  </si>
  <si>
    <t>CMA CGM COLUMBA</t>
  </si>
  <si>
    <t>LYA</t>
  </si>
  <si>
    <t>LIR</t>
  </si>
  <si>
    <t>GL3</t>
  </si>
  <si>
    <t>CUM</t>
  </si>
  <si>
    <t>BLI</t>
  </si>
  <si>
    <t>ERL</t>
  </si>
  <si>
    <t>E.R. LOS ANGELES</t>
  </si>
  <si>
    <t>EVER LOGIC</t>
  </si>
  <si>
    <t>lgc</t>
  </si>
  <si>
    <t>CMA VOYGAE</t>
  </si>
  <si>
    <t>AF6</t>
  </si>
  <si>
    <t>XDZ</t>
  </si>
  <si>
    <t>CKE</t>
  </si>
  <si>
    <t xml:space="preserve"> EUROPE</t>
  </si>
  <si>
    <t>EUROPE</t>
  </si>
  <si>
    <t>COSCO PHILIPPINES</t>
  </si>
  <si>
    <t>IOS</t>
  </si>
  <si>
    <t>PL3</t>
  </si>
  <si>
    <t>MYA</t>
  </si>
  <si>
    <t>AS3</t>
  </si>
  <si>
    <t>Agent: Southeast</t>
  </si>
  <si>
    <t>马耳他</t>
  </si>
  <si>
    <t>瓦兰西亚</t>
  </si>
  <si>
    <t>MALTA</t>
  </si>
  <si>
    <t>BARCELONA</t>
  </si>
  <si>
    <t>FOS SUR MER</t>
  </si>
  <si>
    <t>GENOVA</t>
  </si>
  <si>
    <t>CLS</t>
  </si>
  <si>
    <t>Terminal: Yuandong</t>
  </si>
  <si>
    <t>比雷艾夫斯</t>
  </si>
  <si>
    <t>拉斯佩齐亚</t>
  </si>
  <si>
    <t>PIRAEUS</t>
  </si>
  <si>
    <t>LA SPEZIA</t>
  </si>
  <si>
    <t>JAL</t>
  </si>
  <si>
    <t>CHM</t>
  </si>
  <si>
    <t>塞得西港</t>
  </si>
  <si>
    <t>贝鲁特</t>
  </si>
  <si>
    <t>PORT SAID WEST</t>
  </si>
  <si>
    <t>EVYAP</t>
  </si>
  <si>
    <t>ADX- Adriatic Sea 亚得里亚海航线</t>
  </si>
  <si>
    <t>Terminal: Daxie</t>
  </si>
  <si>
    <t>赛的东港</t>
  </si>
  <si>
    <t>科佩尔</t>
  </si>
  <si>
    <t>的里雅斯特</t>
  </si>
  <si>
    <t>里耶卡</t>
  </si>
  <si>
    <t>威尼斯</t>
  </si>
  <si>
    <t>PORT SAID EAST</t>
  </si>
  <si>
    <t>KOPER</t>
  </si>
  <si>
    <t>TRIESTE</t>
  </si>
  <si>
    <t>RIJEKA</t>
  </si>
  <si>
    <t>VENICE</t>
  </si>
  <si>
    <t>10 Days</t>
  </si>
  <si>
    <t>OGO</t>
  </si>
  <si>
    <t>FLA</t>
  </si>
  <si>
    <t>PCO</t>
  </si>
  <si>
    <t>MI4</t>
  </si>
  <si>
    <t>CMA CGM CALLISTO</t>
  </si>
  <si>
    <t>ESP</t>
  </si>
  <si>
    <t>APL ESPLANADE</t>
  </si>
  <si>
    <t>CMA CGM ALASKA</t>
  </si>
  <si>
    <t>TF1</t>
  </si>
  <si>
    <t>AAS</t>
  </si>
  <si>
    <t>CAPE AKRITAS</t>
  </si>
  <si>
    <t>AR3</t>
  </si>
  <si>
    <t>OA7</t>
  </si>
  <si>
    <t>OHG</t>
  </si>
  <si>
    <t>AT3</t>
  </si>
  <si>
    <t>SE8</t>
  </si>
  <si>
    <t>SEASPAN ELBE</t>
  </si>
  <si>
    <t>EXM</t>
  </si>
  <si>
    <t>EXPRESS ROME</t>
  </si>
  <si>
    <t>TB1</t>
  </si>
  <si>
    <t xml:space="preserve">THALASSA HELLAS </t>
  </si>
  <si>
    <t>COSCO HARMONY</t>
  </si>
  <si>
    <t>PUCON</t>
  </si>
  <si>
    <t>TU2</t>
  </si>
  <si>
    <t>TAURUS</t>
  </si>
  <si>
    <t>阿尔赫西拉斯</t>
  </si>
  <si>
    <t>南安普顿</t>
  </si>
  <si>
    <t>敦刻尔克</t>
  </si>
  <si>
    <t>泽布鲁赫</t>
  </si>
  <si>
    <t>ALGECIRAS</t>
  </si>
  <si>
    <t>SOUTHAMPTON</t>
  </si>
  <si>
    <t>DUNKERQUE</t>
  </si>
  <si>
    <t>ZEEBRUGGE</t>
  </si>
  <si>
    <t>LE HAVRE</t>
  </si>
  <si>
    <t>Terminal:  Yuandong</t>
  </si>
  <si>
    <t>费力克斯托港</t>
  </si>
  <si>
    <t>FELIXSTOWE</t>
  </si>
  <si>
    <t>GDANSK</t>
  </si>
  <si>
    <t>WILHELMSHAVEN</t>
  </si>
  <si>
    <t>Terminal:   Yuandong</t>
  </si>
  <si>
    <t>科伦坡</t>
  </si>
  <si>
    <t>巴生西港</t>
  </si>
  <si>
    <t>安特卫普</t>
  </si>
  <si>
    <t>PORT KLANG W</t>
  </si>
  <si>
    <t xml:space="preserve"> CMA Outbound</t>
  </si>
  <si>
    <t>二期</t>
  </si>
  <si>
    <t>梅山</t>
  </si>
  <si>
    <t>兴港</t>
  </si>
  <si>
    <t>WIDE BRAVO</t>
  </si>
  <si>
    <t>9dv</t>
  </si>
  <si>
    <t>EVER CHAMPION</t>
  </si>
  <si>
    <t>ECH</t>
  </si>
  <si>
    <t>APL Boston</t>
  </si>
  <si>
    <t>bos</t>
  </si>
  <si>
    <t>美总波士顿</t>
  </si>
  <si>
    <t>ZIM Chicago</t>
  </si>
  <si>
    <t>ZIO</t>
  </si>
  <si>
    <t>以星芝加哥</t>
  </si>
  <si>
    <t xml:space="preserve"> 东方港</t>
  </si>
  <si>
    <t>HONG KONG</t>
  </si>
  <si>
    <t>OSU</t>
  </si>
  <si>
    <t>东方南安普敦</t>
  </si>
  <si>
    <t>达飞诺玛</t>
  </si>
  <si>
    <t>萨瓦纳</t>
  </si>
  <si>
    <t>查理斯顿</t>
  </si>
  <si>
    <t>格但斯克</t>
  </si>
  <si>
    <t xml:space="preserve">威廉港 </t>
  </si>
  <si>
    <t>NNM</t>
  </si>
  <si>
    <t xml:space="preserve">2000 Mon </t>
  </si>
  <si>
    <t>0800 Wed--1200 Mon</t>
  </si>
  <si>
    <t>1700 Sat</t>
  </si>
  <si>
    <t>2200 Mon---0400 Wed</t>
  </si>
  <si>
    <t>Y9Z</t>
  </si>
  <si>
    <t>ITAL CONTESSA</t>
  </si>
  <si>
    <t>WA5</t>
  </si>
  <si>
    <t>Hyundai Drive</t>
  </si>
  <si>
    <t>Hyundai Pride</t>
  </si>
  <si>
    <t>Hyundai Colombo</t>
  </si>
  <si>
    <t>Hyundai Together</t>
  </si>
  <si>
    <t>Hyundai Victory</t>
  </si>
  <si>
    <t>Hyundai Dream</t>
  </si>
  <si>
    <t>Hyundai Tenacity</t>
  </si>
  <si>
    <t>HYI</t>
  </si>
  <si>
    <t>HYC</t>
  </si>
  <si>
    <t>HTH</t>
  </si>
  <si>
    <t>HVT</t>
  </si>
  <si>
    <t>HYE</t>
  </si>
  <si>
    <t>THE</t>
  </si>
  <si>
    <t>HRI</t>
  </si>
  <si>
    <t>ABU DHABI</t>
  </si>
  <si>
    <t>华生港</t>
  </si>
  <si>
    <t>现代科隆坡</t>
  </si>
  <si>
    <t>W1M</t>
  </si>
  <si>
    <t>EVER URSULA</t>
  </si>
  <si>
    <t>HUY</t>
  </si>
  <si>
    <t>Fmd</t>
  </si>
  <si>
    <t>CVG</t>
  </si>
  <si>
    <t>CMA CGM VIRGINIA</t>
  </si>
  <si>
    <t>FTN</t>
  </si>
  <si>
    <t>FORTUNATE</t>
  </si>
  <si>
    <t>幸运</t>
  </si>
  <si>
    <t>COSCO SPAIN</t>
  </si>
  <si>
    <t>sp1</t>
  </si>
  <si>
    <t>中远荷兰</t>
  </si>
  <si>
    <t>中海土星</t>
  </si>
  <si>
    <t>中远葡萄牙</t>
  </si>
  <si>
    <t>中远西班牙</t>
  </si>
  <si>
    <t>SFN</t>
  </si>
  <si>
    <t>COSCO FRANCE</t>
  </si>
  <si>
    <t>中远法国</t>
  </si>
  <si>
    <t>ITL</t>
  </si>
  <si>
    <t>COSCO ITALY</t>
  </si>
  <si>
    <t>中远意大利</t>
  </si>
  <si>
    <t>VN1</t>
  </si>
  <si>
    <t>CSCL VENUS</t>
  </si>
  <si>
    <t>中海维纳斯</t>
  </si>
  <si>
    <t>GPU</t>
  </si>
  <si>
    <t>APL SINGAPURA</t>
  </si>
  <si>
    <t>AIY</t>
  </si>
  <si>
    <t>APL LION CITY</t>
  </si>
  <si>
    <t>CNV</t>
  </si>
  <si>
    <t>CMA CGM NEVADA</t>
  </si>
  <si>
    <t>PD3</t>
  </si>
  <si>
    <t>COSCO PRIDE</t>
  </si>
  <si>
    <t>中远自豪</t>
  </si>
  <si>
    <t>THU</t>
  </si>
  <si>
    <t>THESEUS</t>
  </si>
  <si>
    <t>MA3</t>
  </si>
  <si>
    <t>CSCL MARS</t>
  </si>
  <si>
    <t>中海火星</t>
  </si>
  <si>
    <t>ITN</t>
  </si>
  <si>
    <t>TITAN</t>
  </si>
  <si>
    <t>AR5</t>
  </si>
  <si>
    <t>CSCL STAR</t>
  </si>
  <si>
    <t>中海之星</t>
  </si>
  <si>
    <t>中海天王星</t>
  </si>
  <si>
    <t>EUT</t>
  </si>
  <si>
    <t>EVER UTILE</t>
  </si>
  <si>
    <t>EVF</t>
  </si>
  <si>
    <t>EVER USEFUL</t>
  </si>
  <si>
    <t>EKG</t>
  </si>
  <si>
    <t>EVER LINKING</t>
  </si>
  <si>
    <t>KLB</t>
  </si>
  <si>
    <t>KOWLOON BAY</t>
  </si>
  <si>
    <t>at3</t>
  </si>
  <si>
    <t>HE7</t>
  </si>
  <si>
    <t>SAN FELIPE</t>
  </si>
  <si>
    <t>TED</t>
  </si>
  <si>
    <t>THALASSA ELPIDA</t>
  </si>
  <si>
    <t>TY3</t>
  </si>
  <si>
    <t>THALASSA TYHI</t>
  </si>
  <si>
    <t>DOX</t>
  </si>
  <si>
    <t>THALASSA DOXA</t>
  </si>
  <si>
    <t>NK4</t>
  </si>
  <si>
    <t>THALASSA NIKI</t>
  </si>
  <si>
    <t>AX1</t>
  </si>
  <si>
    <t>THALASSA AXIA</t>
  </si>
  <si>
    <t>HO3</t>
  </si>
  <si>
    <t>COSCO HOPE</t>
  </si>
  <si>
    <t>中远希望</t>
  </si>
  <si>
    <t>TOT</t>
  </si>
  <si>
    <t>TOLEDO TRIUMPH</t>
  </si>
  <si>
    <t>mcy</t>
  </si>
  <si>
    <t>APL MEXICO CITY</t>
  </si>
  <si>
    <t>美总墨西哥城</t>
  </si>
  <si>
    <t>9CP</t>
  </si>
  <si>
    <t>中海釜山</t>
  </si>
  <si>
    <t>LHK</t>
  </si>
  <si>
    <t>GLB</t>
  </si>
  <si>
    <t>CEK</t>
  </si>
  <si>
    <t>CAPE KORTIA</t>
  </si>
  <si>
    <t>OCC</t>
  </si>
  <si>
    <t>OWG</t>
  </si>
  <si>
    <t>XCS</t>
  </si>
  <si>
    <t>XIN CHANG SHU</t>
  </si>
  <si>
    <t>新常熟</t>
  </si>
  <si>
    <t>NJE</t>
  </si>
  <si>
    <t>CFI</t>
  </si>
  <si>
    <t>ETE</t>
  </si>
  <si>
    <t>EVER SALUTE</t>
  </si>
  <si>
    <t>dn2</t>
  </si>
  <si>
    <t>LE0</t>
  </si>
  <si>
    <t>CMA CGM LEO</t>
  </si>
  <si>
    <t>达飞利奥</t>
  </si>
  <si>
    <t>GWY</t>
  </si>
  <si>
    <t>PCC</t>
  </si>
  <si>
    <t>LH3</t>
  </si>
  <si>
    <t>中海勒哈弗尔</t>
  </si>
  <si>
    <t>LTI</t>
  </si>
  <si>
    <t>ONO</t>
  </si>
  <si>
    <t>Santa Rosa</t>
  </si>
  <si>
    <t>ro3</t>
  </si>
  <si>
    <t>CMA CGM TIGRIS</t>
  </si>
  <si>
    <t>TGI</t>
  </si>
  <si>
    <t>Lam</t>
  </si>
  <si>
    <t>LAM</t>
  </si>
  <si>
    <t>fri</t>
  </si>
  <si>
    <t>NEW ORLEANS</t>
  </si>
  <si>
    <t>新奥尔良</t>
  </si>
  <si>
    <t>28Days</t>
  </si>
  <si>
    <t>34Days</t>
  </si>
  <si>
    <t>LGC</t>
  </si>
  <si>
    <t>AT4</t>
  </si>
  <si>
    <t>CMA CGM ATTILA</t>
  </si>
  <si>
    <t>EVER LUNAR</t>
  </si>
  <si>
    <t>LUN</t>
  </si>
  <si>
    <t>CBF</t>
  </si>
  <si>
    <t>CMA CGM BUTTERFLY</t>
  </si>
  <si>
    <t>达飞蝴蝶</t>
  </si>
  <si>
    <t>MEA</t>
  </si>
  <si>
    <t>CMA CGM MEDEA</t>
  </si>
  <si>
    <t>达飞美狄亚</t>
  </si>
  <si>
    <t>ITAL UNIVERSO</t>
  </si>
  <si>
    <t>ITU</t>
  </si>
  <si>
    <t>XFZ</t>
  </si>
  <si>
    <t>CCD</t>
  </si>
  <si>
    <t>CMA CGM ANDROMEDA</t>
  </si>
  <si>
    <t xml:space="preserve">达飞安德洛墨达 </t>
  </si>
  <si>
    <t>CAQ</t>
  </si>
  <si>
    <t>CMA CGM AQUILA</t>
  </si>
  <si>
    <t>达飞阿奎拉</t>
  </si>
  <si>
    <t>FTE</t>
  </si>
  <si>
    <t>COSCO FORTUNE</t>
  </si>
  <si>
    <t>中远财富</t>
  </si>
  <si>
    <t>FAH</t>
  </si>
  <si>
    <t>COSCO FAITH</t>
  </si>
  <si>
    <t>中远诚信</t>
  </si>
  <si>
    <t>CXL</t>
  </si>
  <si>
    <t>COSCO EXCELLENCE</t>
  </si>
  <si>
    <t xml:space="preserve"> 中远卓越 </t>
  </si>
  <si>
    <t>YA5</t>
  </si>
  <si>
    <t>TAYMA</t>
  </si>
  <si>
    <t>Akd</t>
  </si>
  <si>
    <r>
      <t>永娇</t>
    </r>
    <r>
      <rPr>
        <sz val="11"/>
        <color indexed="8"/>
        <rFont val="Times New Roman"/>
        <family val="1"/>
      </rPr>
      <t xml:space="preserve"> </t>
    </r>
  </si>
  <si>
    <t>AST</t>
  </si>
  <si>
    <t>CH9</t>
  </si>
  <si>
    <t>COSCO HONG KONG</t>
  </si>
  <si>
    <t>中远香港</t>
  </si>
  <si>
    <t>TNI</t>
  </si>
  <si>
    <t>ITAL UNICA</t>
  </si>
  <si>
    <t>Thu2000</t>
  </si>
  <si>
    <t>OOCL Berlin</t>
  </si>
  <si>
    <t>OOCL Malaysia</t>
  </si>
  <si>
    <t>Seamax Greenwich</t>
  </si>
  <si>
    <t>LBE</t>
  </si>
  <si>
    <t>Ital Libera</t>
  </si>
  <si>
    <t>BKB</t>
  </si>
  <si>
    <t>Bangkook Bridge</t>
  </si>
  <si>
    <t>SEF</t>
  </si>
  <si>
    <t>3NT</t>
  </si>
  <si>
    <t>DVA</t>
  </si>
  <si>
    <t>CPK</t>
  </si>
  <si>
    <t>CQY</t>
  </si>
  <si>
    <t>KPG</t>
  </si>
  <si>
    <t>K PEGASUS</t>
  </si>
  <si>
    <t>AUA</t>
  </si>
  <si>
    <t>美总澳大利亚</t>
  </si>
  <si>
    <t>URY</t>
  </si>
  <si>
    <t xml:space="preserve">CS6 service </t>
  </si>
  <si>
    <t>JKT</t>
  </si>
  <si>
    <t>SUR</t>
  </si>
  <si>
    <t>NMP</t>
  </si>
  <si>
    <t>MNL</t>
  </si>
  <si>
    <t>JAKARTA</t>
  </si>
  <si>
    <t>SURABAYA</t>
  </si>
  <si>
    <t>MANILA</t>
  </si>
  <si>
    <t>CFX</t>
  </si>
  <si>
    <t>COSCO FELIXSTOWE</t>
  </si>
  <si>
    <t>voi</t>
  </si>
  <si>
    <t xml:space="preserve">void sailing </t>
  </si>
  <si>
    <t>RA3</t>
  </si>
  <si>
    <t>BBD</t>
  </si>
  <si>
    <t>BROOKLYN BRIDGE</t>
  </si>
  <si>
    <t>DTY</t>
  </si>
  <si>
    <t>EVER DAINTY</t>
  </si>
  <si>
    <t>LHA</t>
  </si>
  <si>
    <t>OCS</t>
  </si>
  <si>
    <t>NP4</t>
  </si>
  <si>
    <t>LDE</t>
  </si>
  <si>
    <t>EVER LADEN</t>
  </si>
  <si>
    <t>HYT</t>
  </si>
  <si>
    <t>HATSU CRYSTAL</t>
  </si>
  <si>
    <t>CMA CGM CORNEILLE</t>
  </si>
  <si>
    <t>PERFORMANCE</t>
  </si>
  <si>
    <t>PFA</t>
  </si>
  <si>
    <t>CNE</t>
  </si>
  <si>
    <t>aen</t>
  </si>
  <si>
    <t>AYK</t>
  </si>
  <si>
    <t>CCM</t>
  </si>
  <si>
    <t>CMA CGM MUSCA</t>
  </si>
  <si>
    <t>COSCO SHIPPING SEINE</t>
  </si>
  <si>
    <t>EIN</t>
  </si>
  <si>
    <t>PA3</t>
  </si>
  <si>
    <t>VPC</t>
  </si>
  <si>
    <t>PF2</t>
  </si>
  <si>
    <t>TPI</t>
  </si>
  <si>
    <t>MU3</t>
  </si>
  <si>
    <t>CSCL MERCURY</t>
  </si>
  <si>
    <t>EAN</t>
  </si>
  <si>
    <t>COSCO DENMARK</t>
  </si>
  <si>
    <t>ED5</t>
  </si>
  <si>
    <t>COSCO ENGLAND</t>
  </si>
  <si>
    <t>CA3</t>
  </si>
  <si>
    <t>Agent : Southeast</t>
  </si>
  <si>
    <t>0800 Fri -- 2000 Tue</t>
  </si>
  <si>
    <t>1000 Wed--1100 Thu</t>
  </si>
  <si>
    <t>莫比尔</t>
  </si>
  <si>
    <t xml:space="preserve">纽约 </t>
  </si>
  <si>
    <t xml:space="preserve"> Maher </t>
  </si>
  <si>
    <t>Prince Rupert</t>
  </si>
  <si>
    <t>鲁伯特王子港</t>
  </si>
  <si>
    <t>ONI</t>
  </si>
  <si>
    <t>EEU</t>
  </si>
  <si>
    <t>ULT</t>
  </si>
  <si>
    <t>TLN</t>
  </si>
  <si>
    <t>SEASPAN FRASER</t>
  </si>
  <si>
    <t>DEVA</t>
  </si>
  <si>
    <t>CPO NORFOLK</t>
  </si>
  <si>
    <t>CIRCULAR QUAY</t>
  </si>
  <si>
    <t>VNA</t>
  </si>
  <si>
    <t>VENETIA</t>
  </si>
  <si>
    <t>EVG</t>
  </si>
  <si>
    <t>ERVING</t>
  </si>
  <si>
    <t>CD0</t>
  </si>
  <si>
    <t>CUB</t>
  </si>
  <si>
    <t>SOU</t>
  </si>
  <si>
    <t>RSI</t>
  </si>
  <si>
    <t>CMA CGM ROSSINI</t>
  </si>
  <si>
    <t>达飞罗西尼</t>
  </si>
  <si>
    <t>VER</t>
  </si>
  <si>
    <t>CMA CGM VERDI</t>
  </si>
  <si>
    <t>APP</t>
  </si>
  <si>
    <t>达飞美总巴黎</t>
  </si>
  <si>
    <t>OBA</t>
  </si>
  <si>
    <t>HH6</t>
  </si>
  <si>
    <t>HYUNDAI HONOUR</t>
  </si>
  <si>
    <t>HR5</t>
  </si>
  <si>
    <t>HYUNDAI RESPECT</t>
  </si>
  <si>
    <t>CMA CGM MEKONG</t>
  </si>
  <si>
    <t>ME7</t>
  </si>
  <si>
    <t>SP9</t>
  </si>
  <si>
    <t>TLP</t>
  </si>
  <si>
    <t>TTY</t>
  </si>
  <si>
    <t>EBL</t>
  </si>
  <si>
    <t>EXPRESS BERLIN</t>
  </si>
  <si>
    <t>RCN</t>
  </si>
  <si>
    <t>AEK</t>
  </si>
  <si>
    <t>EDN</t>
  </si>
  <si>
    <t>EDISON</t>
  </si>
  <si>
    <t>中远菲律宾</t>
  </si>
  <si>
    <t>中远鲁伯特王子</t>
  </si>
  <si>
    <t>NJR</t>
  </si>
  <si>
    <t>NORTHERN JUPITER</t>
  </si>
  <si>
    <t xml:space="preserve">诺斯朱庇特 </t>
  </si>
  <si>
    <t>CTL</t>
  </si>
  <si>
    <t>NMD</t>
  </si>
  <si>
    <t>CMA CGM NARMADA</t>
  </si>
  <si>
    <t>CVS</t>
  </si>
  <si>
    <t>UTY</t>
  </si>
  <si>
    <t>EVER UNITY</t>
  </si>
  <si>
    <t>UBE</t>
  </si>
  <si>
    <t>EVER UBERTY</t>
  </si>
  <si>
    <t>HAW</t>
  </si>
  <si>
    <t>APL HAWAII</t>
  </si>
  <si>
    <t>NJY</t>
  </si>
  <si>
    <t>1000 Mon -- 1200 Fri</t>
  </si>
  <si>
    <t>0100 Sat -- 0700 Sun</t>
  </si>
  <si>
    <t>Daxie tml</t>
  </si>
  <si>
    <t>Xinggang</t>
  </si>
  <si>
    <t>1000 Wed -- 1200 Sun</t>
  </si>
  <si>
    <t>1200 Sat</t>
  </si>
  <si>
    <t>0300 Mon -- 0600 Tue</t>
  </si>
  <si>
    <t>1000 Thu -- 2000 Mon</t>
  </si>
  <si>
    <t>1200 MON</t>
  </si>
  <si>
    <t>1500 Mon</t>
  </si>
  <si>
    <t>1800 Tue -- 0600 Thu</t>
  </si>
  <si>
    <t>1200 Wed -- 1200 Thu</t>
  </si>
  <si>
    <t>0800 Mon -- 2000 Fri</t>
  </si>
  <si>
    <t>0230 Sun -- 1830 Sun</t>
  </si>
  <si>
    <t>ADX</t>
  </si>
  <si>
    <t>0800 Sun--2000 Thu</t>
  </si>
  <si>
    <t>1000 Fri--2200 Fri</t>
  </si>
  <si>
    <t>0800 Fri--1200 Wed</t>
  </si>
  <si>
    <t>0800 Thu--1300 Fri</t>
  </si>
  <si>
    <t>08000 Thu--2000 Mon</t>
  </si>
  <si>
    <t>1200 Tue---0500 Wed</t>
  </si>
  <si>
    <t>0800 Sun --- 2000 Thu</t>
  </si>
  <si>
    <t>0900  Fri --- 0500  Sat</t>
  </si>
  <si>
    <t>HIM</t>
  </si>
  <si>
    <t>COSCO SHIPPING HIMALAYAS</t>
  </si>
  <si>
    <t>中远海运喜马拉雅</t>
  </si>
  <si>
    <t>adl</t>
  </si>
  <si>
    <t>FXB</t>
  </si>
  <si>
    <t>FELIXSTOWE BRIDGE</t>
  </si>
  <si>
    <t>JDM</t>
  </si>
  <si>
    <t>CMA CGM J. ADAMS</t>
  </si>
  <si>
    <t>KRE</t>
  </si>
  <si>
    <t>ETG</t>
  </si>
  <si>
    <t>EVER LASTING</t>
  </si>
  <si>
    <t>DMG</t>
  </si>
  <si>
    <t>DOMINGO</t>
  </si>
  <si>
    <t>TNK</t>
  </si>
  <si>
    <t>TPU</t>
  </si>
  <si>
    <t>TAIPEI TRIUMPH</t>
  </si>
  <si>
    <t>TS4</t>
  </si>
  <si>
    <t>THALASSA HELLAS</t>
  </si>
  <si>
    <t>CHR</t>
  </si>
  <si>
    <t>CUCKOO HUNTER</t>
  </si>
  <si>
    <t>HHP</t>
  </si>
  <si>
    <t>XQD</t>
  </si>
  <si>
    <t>XIN QING DAO</t>
  </si>
  <si>
    <t>新青岛</t>
  </si>
  <si>
    <t>BRM</t>
  </si>
  <si>
    <t>BREMEN BELLE</t>
  </si>
  <si>
    <t>AQL</t>
  </si>
  <si>
    <t>美总达飞阿奎拉</t>
  </si>
  <si>
    <t>美总达飞科伦巴</t>
  </si>
  <si>
    <t>Agent:  XingGang</t>
  </si>
  <si>
    <t>F2W</t>
  </si>
  <si>
    <t>M6N</t>
  </si>
  <si>
    <t>MUNDRA</t>
  </si>
  <si>
    <t>SCK</t>
  </si>
  <si>
    <t>MAERSK STOCKHOLM</t>
  </si>
  <si>
    <t xml:space="preserve">马士基斯德哥尔摩 </t>
  </si>
  <si>
    <t>SKL</t>
  </si>
  <si>
    <t>MAERSK SALALAH</t>
  </si>
  <si>
    <t>马士基萨拉拉</t>
  </si>
  <si>
    <t>DA2</t>
  </si>
  <si>
    <t>MAERSK STEPNICA</t>
  </si>
  <si>
    <t>马士基斯顿普尼加</t>
  </si>
  <si>
    <t>Q2L</t>
  </si>
  <si>
    <t>MAERSK TANJONG</t>
  </si>
  <si>
    <t>马士基丹戎巴葛</t>
  </si>
  <si>
    <t>8ZF</t>
  </si>
  <si>
    <t>MAERSK SALINA</t>
  </si>
  <si>
    <t>马士基赛琳娜</t>
  </si>
  <si>
    <t>R6L</t>
  </si>
  <si>
    <t>SOVEREIGN MAERSK</t>
  </si>
  <si>
    <t>索文伦马士基</t>
  </si>
  <si>
    <t>ANP</t>
  </si>
  <si>
    <t>CONTI ANNAPURNA</t>
  </si>
  <si>
    <t>孔蒂安娜普娜</t>
  </si>
  <si>
    <t>DNV</t>
  </si>
  <si>
    <t>GGE</t>
  </si>
  <si>
    <t>EL3</t>
  </si>
  <si>
    <t>EVER LOTUS</t>
  </si>
  <si>
    <t>NJI</t>
  </si>
  <si>
    <t>NORTHERN JULIE</t>
  </si>
  <si>
    <t>MVH</t>
  </si>
  <si>
    <t>MAERSK SAVANNAH</t>
  </si>
  <si>
    <t>Maersk Alfirk</t>
  </si>
  <si>
    <t>AKF</t>
  </si>
  <si>
    <t>PPI</t>
  </si>
  <si>
    <t>MYC</t>
  </si>
  <si>
    <t>OGY</t>
  </si>
  <si>
    <t>东方德国</t>
  </si>
  <si>
    <t>AFK</t>
  </si>
  <si>
    <t>MAERSK ALFIRK</t>
  </si>
  <si>
    <t>YKE</t>
  </si>
  <si>
    <t>YM KEELUNG</t>
  </si>
  <si>
    <t>长星轮</t>
  </si>
  <si>
    <t>长都轮</t>
  </si>
  <si>
    <t>长实轮</t>
  </si>
  <si>
    <t>长统轮</t>
  </si>
  <si>
    <t>长勇轮</t>
  </si>
  <si>
    <t>AOT</t>
  </si>
  <si>
    <t>AOTEA MAERSK</t>
  </si>
  <si>
    <t>CT5</t>
  </si>
  <si>
    <t>MAERSK ANTARES</t>
  </si>
  <si>
    <t>CNM</t>
  </si>
  <si>
    <t>CARSTEN MAERSK</t>
  </si>
  <si>
    <t>61E</t>
  </si>
  <si>
    <t>SINE MAERSK</t>
  </si>
  <si>
    <t>SRE</t>
  </si>
  <si>
    <t>SOROE MAERSK</t>
  </si>
  <si>
    <t>62E</t>
  </si>
  <si>
    <t>SVENDBORG MAERSK</t>
  </si>
  <si>
    <t>GFB</t>
  </si>
  <si>
    <t>GULF BRIDGE</t>
  </si>
  <si>
    <t>CQ9</t>
  </si>
  <si>
    <t>SALLY MAERSK</t>
  </si>
  <si>
    <t>CRQ</t>
  </si>
  <si>
    <t>CORNELIUS MAERSK</t>
  </si>
  <si>
    <t>58E</t>
  </si>
  <si>
    <t>CAROLINE MAERSK</t>
  </si>
  <si>
    <t>SNM</t>
  </si>
  <si>
    <t>SUSAN MAERSK</t>
  </si>
  <si>
    <t>BUENAVENTURA</t>
  </si>
  <si>
    <t>SAN ANTONIO</t>
  </si>
  <si>
    <t>NKL</t>
  </si>
  <si>
    <t>NYY</t>
  </si>
  <si>
    <t>NLB</t>
  </si>
  <si>
    <t>JA3</t>
  </si>
  <si>
    <t>OOCL JAPAN</t>
  </si>
  <si>
    <t>MN2</t>
  </si>
  <si>
    <t>MINNA</t>
  </si>
  <si>
    <t>SXN</t>
  </si>
  <si>
    <t>SAXONIA</t>
  </si>
  <si>
    <t>远东为红</t>
  </si>
  <si>
    <t>LUI</t>
  </si>
  <si>
    <t>LOUISE</t>
  </si>
  <si>
    <t>ER3  俄罗斯航 线</t>
  </si>
  <si>
    <t>FID</t>
  </si>
  <si>
    <t>MD9</t>
  </si>
  <si>
    <t>BCO</t>
  </si>
  <si>
    <t>RHN</t>
  </si>
  <si>
    <t>COSCO SHIPPING RHINE</t>
  </si>
  <si>
    <t>OUK</t>
  </si>
  <si>
    <t>OOCL UNITED KINGDOM</t>
  </si>
  <si>
    <t>LB3</t>
  </si>
  <si>
    <t>EVER LIBRA</t>
  </si>
  <si>
    <t>EUE</t>
  </si>
  <si>
    <t>ROV</t>
  </si>
  <si>
    <t>CMA CGM T. ROOSEVELT</t>
  </si>
  <si>
    <t>COX</t>
  </si>
  <si>
    <t>CMA CGM CONGO</t>
  </si>
  <si>
    <t>达飞美总光阳</t>
  </si>
  <si>
    <t>LY4</t>
  </si>
  <si>
    <t>CS0</t>
  </si>
  <si>
    <t>SANTA VIOLA</t>
  </si>
  <si>
    <t>SV6</t>
  </si>
  <si>
    <t>AJN</t>
  </si>
  <si>
    <t>PI3</t>
  </si>
  <si>
    <t>CAPE PIONEER</t>
  </si>
  <si>
    <t>OTE</t>
  </si>
  <si>
    <t>CMA CGM OTELLO</t>
  </si>
  <si>
    <t>NEW YORK</t>
  </si>
  <si>
    <t>SOS</t>
  </si>
  <si>
    <t>SPIRIT OF SHANGHAI</t>
  </si>
  <si>
    <t>3FJ</t>
  </si>
  <si>
    <t>MAERSK TUKANG</t>
  </si>
  <si>
    <t>PMM</t>
  </si>
  <si>
    <t>JQO</t>
  </si>
  <si>
    <t>CMA CGM JACQUES JOSEPH</t>
  </si>
  <si>
    <t>CMI</t>
  </si>
  <si>
    <t>CMA CGM MISSISSIPPI</t>
  </si>
  <si>
    <t>达飞密西西比</t>
  </si>
  <si>
    <t>SIO</t>
  </si>
  <si>
    <t>YEF</t>
  </si>
  <si>
    <t>YM EFFICIENCY</t>
  </si>
  <si>
    <t>void</t>
  </si>
  <si>
    <t>MT0</t>
  </si>
  <si>
    <t>MAERSK TAURUS</t>
  </si>
  <si>
    <t>LB9</t>
  </si>
  <si>
    <t>NVD</t>
  </si>
  <si>
    <t>Terminal: NBCT</t>
  </si>
  <si>
    <t>NBCT</t>
  </si>
  <si>
    <t>OTL</t>
  </si>
  <si>
    <t>达飞奥赛罗</t>
  </si>
  <si>
    <t>BTG</t>
  </si>
  <si>
    <t>BALTIC BRIDGE</t>
  </si>
  <si>
    <t>FGR</t>
  </si>
  <si>
    <t>美总达飞费加罗</t>
  </si>
  <si>
    <t>SDA</t>
  </si>
  <si>
    <t>美总达飞卡利斯特</t>
  </si>
  <si>
    <t>4FZ</t>
  </si>
  <si>
    <t>MARIA SCHULTE</t>
  </si>
  <si>
    <t>2SC</t>
  </si>
  <si>
    <t>SCHUBERT</t>
  </si>
  <si>
    <t>5TT</t>
  </si>
  <si>
    <t>TEXAS TRIUMPH</t>
  </si>
  <si>
    <t>QQA</t>
  </si>
  <si>
    <t>ADRIAN MAERSK</t>
  </si>
  <si>
    <t>NJB</t>
  </si>
  <si>
    <t>QASIM</t>
  </si>
  <si>
    <t>JP1</t>
  </si>
  <si>
    <t>APL Japan</t>
  </si>
  <si>
    <t>OBU</t>
  </si>
  <si>
    <t>OOCL Busan</t>
  </si>
  <si>
    <t>东方釜山</t>
  </si>
  <si>
    <t>YRD</t>
  </si>
  <si>
    <t>YM ORCHID</t>
  </si>
  <si>
    <t>蒙德拉</t>
  </si>
  <si>
    <t>3SD</t>
  </si>
  <si>
    <t>OOCL SCANDINAVIA</t>
  </si>
  <si>
    <t>东方斯堪的纳维亚</t>
  </si>
  <si>
    <t>CGL</t>
  </si>
  <si>
    <t>LUE</t>
  </si>
  <si>
    <t>EVER LUCENT</t>
  </si>
  <si>
    <t>MZT</t>
  </si>
  <si>
    <t>CMA CGM MOZART</t>
  </si>
  <si>
    <t>达飞莫扎特</t>
  </si>
  <si>
    <t>GST</t>
  </si>
  <si>
    <t>GSL TIANJIN</t>
  </si>
  <si>
    <t>BOA</t>
  </si>
  <si>
    <t>SEAMAX NEW HAVEN</t>
  </si>
  <si>
    <t>HVN</t>
  </si>
  <si>
    <t>YWL</t>
  </si>
  <si>
    <t>YM WEALTH</t>
  </si>
  <si>
    <t>TIM</t>
  </si>
  <si>
    <t>TIM-S</t>
  </si>
  <si>
    <t>MA7</t>
  </si>
  <si>
    <t>CMA CGM LISA MARIE</t>
  </si>
  <si>
    <t>PGA</t>
  </si>
  <si>
    <t>OND</t>
  </si>
  <si>
    <t>OOCL INDONESIA</t>
  </si>
  <si>
    <t>东方印度尼西亚</t>
  </si>
  <si>
    <t>CDX</t>
  </si>
  <si>
    <t>CALIDRIS</t>
  </si>
  <si>
    <t>Y2X</t>
  </si>
  <si>
    <t>EVER LEADER</t>
  </si>
  <si>
    <t>TAU</t>
  </si>
  <si>
    <t>023E</t>
  </si>
  <si>
    <t>美总新加坡拉</t>
  </si>
  <si>
    <t>Y3W</t>
  </si>
  <si>
    <t>EVER SUPERB</t>
  </si>
  <si>
    <t>NVF</t>
  </si>
  <si>
    <t>NAVIOS FELICITAS</t>
  </si>
  <si>
    <t>COSCO SHIPPING ARIES</t>
  </si>
  <si>
    <t>Zr2</t>
  </si>
  <si>
    <t>SHV</t>
  </si>
  <si>
    <t>MAERSK SHIVLING</t>
  </si>
  <si>
    <t>XUP</t>
  </si>
  <si>
    <t>TU4</t>
  </si>
  <si>
    <t>COSCO SHIPPING TAURUS</t>
  </si>
  <si>
    <t>OMH</t>
  </si>
  <si>
    <t>KJR</t>
  </si>
  <si>
    <t>COSCO SHIPPING KILIMANJARO</t>
  </si>
  <si>
    <t>YM CYPRESS</t>
  </si>
  <si>
    <t>YCP</t>
  </si>
  <si>
    <t>SKG</t>
  </si>
  <si>
    <t>SKAGEN MAERSK</t>
  </si>
  <si>
    <t>YGS</t>
  </si>
  <si>
    <t>CMA CGM ANTOINE DE SAINT EXUPEY</t>
  </si>
  <si>
    <t>CQG</t>
  </si>
  <si>
    <t>美总达飞莱拉</t>
  </si>
  <si>
    <t>PDG</t>
  </si>
  <si>
    <t>XIN PU DONG</t>
  </si>
  <si>
    <t>新浦东</t>
  </si>
  <si>
    <t>CMV</t>
  </si>
  <si>
    <t>3TX</t>
  </si>
  <si>
    <t>EEN</t>
  </si>
  <si>
    <t>EVER ENVOY</t>
  </si>
  <si>
    <t>LR5</t>
  </si>
  <si>
    <t>SANTA LORETTA</t>
  </si>
  <si>
    <t>XIH</t>
  </si>
  <si>
    <t>XIN HONG KONG</t>
  </si>
  <si>
    <t>新香港</t>
  </si>
  <si>
    <t>HK2</t>
  </si>
  <si>
    <t>TYR</t>
  </si>
  <si>
    <t>TILLY RUSS</t>
  </si>
  <si>
    <t>GIC</t>
  </si>
  <si>
    <t>GALICIA D</t>
  </si>
  <si>
    <t>YMI</t>
  </si>
  <si>
    <t>YM EMINENCE</t>
  </si>
  <si>
    <t>CVV</t>
  </si>
  <si>
    <t>达飞阿玛维瓦</t>
  </si>
  <si>
    <t>WGT</t>
  </si>
  <si>
    <t>AL3</t>
  </si>
  <si>
    <t>COSCO SHIPPING ALPS</t>
  </si>
  <si>
    <t>CMA CGM G. WASHINGTON</t>
  </si>
  <si>
    <t>TN4</t>
  </si>
  <si>
    <t>ANL TONGALA</t>
  </si>
  <si>
    <t>AT6</t>
  </si>
  <si>
    <t>NFT</t>
  </si>
  <si>
    <t>MAERSK SEOUL</t>
  </si>
  <si>
    <t>MOU</t>
  </si>
  <si>
    <t>44Q</t>
  </si>
  <si>
    <t>KOTA PELANGI</t>
  </si>
  <si>
    <t>MPT</t>
  </si>
  <si>
    <t>CMA CGM MAUPASSANT</t>
  </si>
  <si>
    <t>PDV</t>
  </si>
  <si>
    <t>PRESIDENT CLEVELAND</t>
  </si>
  <si>
    <t>XNN</t>
  </si>
  <si>
    <t>XIN NING BO</t>
  </si>
  <si>
    <t>新宁波</t>
  </si>
  <si>
    <t>CNU</t>
  </si>
  <si>
    <t>CAPE NASSAU</t>
  </si>
  <si>
    <t>SCD</t>
  </si>
  <si>
    <t>TI8</t>
  </si>
  <si>
    <t xml:space="preserve">TO BE ADVISE </t>
  </si>
  <si>
    <t>A11</t>
  </si>
  <si>
    <t>ATACAMA</t>
  </si>
  <si>
    <t>FEO</t>
  </si>
  <si>
    <t>RLL</t>
  </si>
  <si>
    <t>W8R</t>
  </si>
  <si>
    <t>ITAL LIRICA</t>
  </si>
  <si>
    <t>AVI</t>
  </si>
  <si>
    <t>ACACIA VIRGO</t>
  </si>
  <si>
    <t>H5V</t>
  </si>
  <si>
    <t>KOTA PEKARANG</t>
  </si>
  <si>
    <t>INU</t>
  </si>
  <si>
    <t>CMA CGM INDUS</t>
  </si>
  <si>
    <t>GUAYAQUIL</t>
  </si>
  <si>
    <t>美总新湄公河</t>
  </si>
  <si>
    <t>RR2</t>
  </si>
  <si>
    <t>HR3</t>
  </si>
  <si>
    <t>YXE</t>
  </si>
  <si>
    <t>LSR</t>
  </si>
  <si>
    <t>LODESTAR</t>
  </si>
  <si>
    <t>LE5</t>
  </si>
  <si>
    <t>COSCO SHIPPING LEO</t>
  </si>
  <si>
    <t>EG1</t>
  </si>
  <si>
    <t>EVER GOLDEN</t>
  </si>
  <si>
    <t>圣安东尼奥</t>
  </si>
  <si>
    <t>卡亚俄</t>
  </si>
  <si>
    <t>CRX service   Caracara Express</t>
  </si>
  <si>
    <t xml:space="preserve">CDX service  Condor Express </t>
  </si>
  <si>
    <t>曼萨尼约（墨西哥）</t>
  </si>
  <si>
    <t xml:space="preserve">QEX service </t>
  </si>
  <si>
    <t>PUERTO QUETZAL</t>
  </si>
  <si>
    <t>0UP0FE1MA</t>
  </si>
  <si>
    <t>0UP0JE1MA</t>
  </si>
  <si>
    <t>GM1</t>
  </si>
  <si>
    <t>COSCO SHIPPING GEMINI</t>
  </si>
  <si>
    <t>1000 Thu---2000 Mon</t>
  </si>
  <si>
    <t>1300 Tue----1100 Wed</t>
  </si>
  <si>
    <t>CRX</t>
  </si>
  <si>
    <t>1000 Mon---2000 Fri</t>
  </si>
  <si>
    <t>1900 Sat----1900 Sun</t>
  </si>
  <si>
    <t>KPI</t>
  </si>
  <si>
    <t>NRW</t>
  </si>
  <si>
    <t>达飞美总挪威</t>
  </si>
  <si>
    <t>NJ2</t>
  </si>
  <si>
    <t>NORTHERN JUVENILE</t>
  </si>
  <si>
    <t>VC5</t>
  </si>
  <si>
    <t>VALENCE</t>
  </si>
  <si>
    <t>SL5</t>
  </si>
  <si>
    <t>JMN</t>
  </si>
  <si>
    <t>KP1</t>
  </si>
  <si>
    <t>KOTA PERDANA</t>
  </si>
  <si>
    <t>LM4</t>
  </si>
  <si>
    <t>KOTA LEMBAH</t>
  </si>
  <si>
    <t>ESQ</t>
  </si>
  <si>
    <t>CMA CGM ESTELLE</t>
  </si>
  <si>
    <t>KPP</t>
  </si>
  <si>
    <t>KOTA PEMIMPIN</t>
  </si>
  <si>
    <t xml:space="preserve">  那瓦西瓦</t>
  </si>
  <si>
    <t>CDU</t>
  </si>
  <si>
    <t>BFY</t>
  </si>
  <si>
    <t>OR3</t>
  </si>
  <si>
    <t xml:space="preserve">美总达飞奥费 </t>
  </si>
  <si>
    <t>SNI</t>
  </si>
  <si>
    <t>MAERSK SARNIA</t>
  </si>
  <si>
    <t>MI6</t>
  </si>
  <si>
    <t>XIS</t>
  </si>
  <si>
    <t>XIN SHANGHAI</t>
  </si>
  <si>
    <t>RTE</t>
  </si>
  <si>
    <t>4CH</t>
  </si>
  <si>
    <t>COSCO HAMBURG</t>
  </si>
  <si>
    <t>中远汉堡</t>
  </si>
  <si>
    <t>CMA CGM CALCUTTA</t>
  </si>
  <si>
    <t>CGH</t>
  </si>
  <si>
    <t>CMA CGM COCHIN</t>
  </si>
  <si>
    <t>CMA CGM JEAN GABRIEL</t>
  </si>
  <si>
    <t>1UK</t>
  </si>
  <si>
    <t>KOTA LUKIS</t>
  </si>
  <si>
    <t>WA4</t>
  </si>
  <si>
    <t>WAN HAI 512</t>
  </si>
  <si>
    <t>6AH</t>
  </si>
  <si>
    <t>WAN HAI 516</t>
  </si>
  <si>
    <t>CW2</t>
  </si>
  <si>
    <t>COSCO ANTWERP</t>
  </si>
  <si>
    <t>SL8</t>
  </si>
  <si>
    <t>MX5</t>
  </si>
  <si>
    <t>MAIRA XL</t>
  </si>
  <si>
    <t>PN5</t>
  </si>
  <si>
    <t>中远海运巴拿马</t>
  </si>
  <si>
    <t>SE4</t>
  </si>
  <si>
    <t>KPK</t>
  </si>
  <si>
    <t>KOTA PERKASA</t>
  </si>
  <si>
    <t>KPZ</t>
  </si>
  <si>
    <t>NBA</t>
  </si>
  <si>
    <t>ANL BAREGA</t>
  </si>
  <si>
    <t>8SA</t>
  </si>
  <si>
    <t>CSCL SATURN</t>
  </si>
  <si>
    <t>2CV</t>
  </si>
  <si>
    <t>COSCO SHIPPING VIRGO</t>
  </si>
  <si>
    <t>UV2</t>
  </si>
  <si>
    <t>COSCO SHIPPING UNIVERSE</t>
  </si>
  <si>
    <t>1SD</t>
  </si>
  <si>
    <t>COSCO SHIPPING DENALI</t>
  </si>
  <si>
    <t>YM1</t>
  </si>
  <si>
    <t>YM ETERNITY</t>
  </si>
  <si>
    <t>XLS</t>
  </si>
  <si>
    <t>XIN LOS ANGELES</t>
  </si>
  <si>
    <t>SAT</t>
  </si>
  <si>
    <t>YOD</t>
  </si>
  <si>
    <t>YM OAKLAND</t>
  </si>
  <si>
    <t>TUE</t>
  </si>
  <si>
    <t>NER</t>
  </si>
  <si>
    <t>CMA CGM NERVAL</t>
  </si>
  <si>
    <t>公司地址：宁波市鄞州区彩虹北路48号波特曼大厦26楼2602-2603</t>
  </si>
  <si>
    <t>电话：0574-89071718     传真：0574-89071728</t>
  </si>
  <si>
    <t>AW1</t>
  </si>
  <si>
    <t>2YU</t>
  </si>
  <si>
    <t>YM UNIFORM</t>
  </si>
  <si>
    <t>BCK</t>
  </si>
  <si>
    <t>MP THE BELICHICK</t>
  </si>
  <si>
    <t>TRG</t>
  </si>
  <si>
    <t>THURINGIA</t>
  </si>
  <si>
    <t>YMB</t>
  </si>
  <si>
    <t>YM BAMBOO</t>
  </si>
  <si>
    <t>LCL</t>
  </si>
  <si>
    <t>MAZ</t>
  </si>
  <si>
    <t>SC MARA</t>
  </si>
  <si>
    <t>GM2</t>
  </si>
  <si>
    <t>CMA CGM MUNDRA</t>
  </si>
  <si>
    <t>ESN</t>
  </si>
  <si>
    <t>EVER SHINE</t>
  </si>
  <si>
    <t>TNC</t>
  </si>
  <si>
    <t>EUI</t>
  </si>
  <si>
    <t>EVER UNISON</t>
  </si>
  <si>
    <t>RNE</t>
  </si>
  <si>
    <t>CMA CGM RACINE</t>
  </si>
  <si>
    <t>DU2</t>
  </si>
  <si>
    <t>COSCO SHIPPING DANUBE</t>
  </si>
  <si>
    <t>CJM</t>
  </si>
  <si>
    <t>CMA CGM JEAN MERMOZ</t>
  </si>
  <si>
    <t>2OR</t>
  </si>
  <si>
    <t>EV2</t>
  </si>
  <si>
    <t>EVER CHIVALRY</t>
  </si>
  <si>
    <t>NJ3</t>
  </si>
  <si>
    <t>NORTHERN JASPER</t>
  </si>
  <si>
    <t>BJD</t>
  </si>
  <si>
    <t>T8O</t>
  </si>
  <si>
    <t>EVER CONQUEST</t>
  </si>
  <si>
    <t>RG2</t>
  </si>
  <si>
    <t>EVER GOODS</t>
  </si>
  <si>
    <t>BOSTON</t>
  </si>
  <si>
    <t>波士顿</t>
  </si>
  <si>
    <t>6CP</t>
  </si>
  <si>
    <t>SC9</t>
  </si>
  <si>
    <t>SEASPAN CHIWAN</t>
  </si>
  <si>
    <t>8VE</t>
  </si>
  <si>
    <t>CAH</t>
  </si>
  <si>
    <t>TIT</t>
  </si>
  <si>
    <t>RG3</t>
  </si>
  <si>
    <t>RCI</t>
  </si>
  <si>
    <t>CMA CGM J. MADISON</t>
  </si>
  <si>
    <t>Terminal: NBTCT</t>
  </si>
  <si>
    <t>CMICT</t>
  </si>
  <si>
    <t xml:space="preserve">Penavico </t>
  </si>
  <si>
    <t>NCI</t>
  </si>
  <si>
    <t>NORDCLAIRE</t>
  </si>
  <si>
    <t>8NP</t>
  </si>
  <si>
    <t>NORDPANTHER</t>
  </si>
  <si>
    <t>AT0</t>
  </si>
  <si>
    <t>KLJ</t>
  </si>
  <si>
    <t>CATLAI</t>
  </si>
  <si>
    <t>KLONGTOEY</t>
  </si>
  <si>
    <t>LAEM CHABANG</t>
  </si>
  <si>
    <t xml:space="preserve">CSE(China Southeast Asia)service </t>
  </si>
  <si>
    <t>NKP</t>
  </si>
  <si>
    <t>NIKOS P</t>
  </si>
  <si>
    <t>YMR</t>
  </si>
  <si>
    <t>YM ENHANCER</t>
  </si>
  <si>
    <t>ZDA</t>
  </si>
  <si>
    <t>ZIM DALIAN</t>
  </si>
  <si>
    <t>YVC</t>
  </si>
  <si>
    <t>YM VANCOUVER</t>
  </si>
  <si>
    <t>BHY</t>
  </si>
  <si>
    <t>BUXHARMONY</t>
  </si>
  <si>
    <t>GM6</t>
  </si>
  <si>
    <t>AGIOS MINAS</t>
  </si>
  <si>
    <t>BHO</t>
  </si>
  <si>
    <t>AZO</t>
  </si>
  <si>
    <t>CMA CGM AMAZON</t>
  </si>
  <si>
    <t>TTC</t>
  </si>
  <si>
    <t>CMA CGM TUTICORIN</t>
  </si>
  <si>
    <t>0GE0RW1MA</t>
  </si>
  <si>
    <t>0GE0VW1MA</t>
  </si>
  <si>
    <t>0GE0XW1MA</t>
  </si>
  <si>
    <t>NTN</t>
  </si>
  <si>
    <t>PPX</t>
  </si>
  <si>
    <t>IGL</t>
  </si>
  <si>
    <t>PA4</t>
  </si>
  <si>
    <t>TRA PRAIA</t>
  </si>
  <si>
    <t>COSCO SHIPPING CAPRICORN</t>
  </si>
  <si>
    <t>CZ2</t>
  </si>
  <si>
    <t>GHY</t>
  </si>
  <si>
    <t>GHO</t>
  </si>
  <si>
    <t>GCU</t>
  </si>
  <si>
    <t>GJG</t>
  </si>
  <si>
    <t>HUL</t>
  </si>
  <si>
    <t>HEDDA SCHULTE</t>
  </si>
  <si>
    <t>AZ1</t>
  </si>
  <si>
    <t>JPA</t>
  </si>
  <si>
    <t>达飞美总日本</t>
  </si>
  <si>
    <t>SF4</t>
  </si>
  <si>
    <t>SAN FELIX</t>
  </si>
  <si>
    <t>MMU</t>
  </si>
  <si>
    <t>CMA CGM MUSSET</t>
  </si>
  <si>
    <t>4HP</t>
  </si>
  <si>
    <t>HAMMONIA SAPPHIRE</t>
  </si>
  <si>
    <t>GOS</t>
  </si>
  <si>
    <t>ARGOS</t>
  </si>
  <si>
    <t>L23</t>
  </si>
  <si>
    <t>COSCO SHIPPING LIBRA</t>
  </si>
  <si>
    <t>E8X</t>
  </si>
  <si>
    <t>EVER GENIUS</t>
  </si>
  <si>
    <t>HIG</t>
  </si>
  <si>
    <t>HYUNDAI INTGRAL</t>
  </si>
  <si>
    <t>ASK</t>
  </si>
  <si>
    <t>NORDPUMA</t>
  </si>
  <si>
    <t>NRP</t>
  </si>
  <si>
    <t>MK4</t>
  </si>
  <si>
    <t>CONTI MAKALU</t>
  </si>
  <si>
    <t>RP3</t>
  </si>
  <si>
    <t>COSCO SHPG SCORPIO</t>
  </si>
  <si>
    <t>CLB</t>
  </si>
  <si>
    <t>COLOMBO BAY</t>
  </si>
  <si>
    <t>ATK</t>
  </si>
  <si>
    <t>LR2</t>
  </si>
  <si>
    <t>GM4</t>
  </si>
  <si>
    <t>GFE</t>
  </si>
  <si>
    <t>8ST</t>
  </si>
  <si>
    <t>JPR</t>
  </si>
  <si>
    <t>CSCL JUPITER</t>
  </si>
  <si>
    <t>圣偑德罗</t>
  </si>
  <si>
    <t>SAN PEDRO</t>
  </si>
  <si>
    <t>DUTCH HARBOR</t>
  </si>
  <si>
    <t>美总中国</t>
  </si>
  <si>
    <t>美总泰国</t>
  </si>
  <si>
    <t>美总菲律宾</t>
  </si>
  <si>
    <t>美总新加坡</t>
  </si>
  <si>
    <t>美总韩国</t>
  </si>
  <si>
    <t>Tue 2300</t>
  </si>
  <si>
    <t>Terminal:北三集司</t>
  </si>
  <si>
    <t>Hyundai Grace</t>
  </si>
  <si>
    <t xml:space="preserve">ITAL MELODIA </t>
  </si>
  <si>
    <t>ITAL MODERNA</t>
  </si>
  <si>
    <t>HSJ</t>
  </si>
  <si>
    <t>LTX</t>
  </si>
  <si>
    <t>MOX</t>
  </si>
  <si>
    <t>16 Days</t>
  </si>
  <si>
    <t>1 Days</t>
  </si>
  <si>
    <t>23Days</t>
  </si>
  <si>
    <t>CA6  China Australia Service 6</t>
  </si>
  <si>
    <t>苏哈尔</t>
  </si>
  <si>
    <t xml:space="preserve"> 吉拜阿里港 </t>
  </si>
  <si>
    <t>哈马德</t>
  </si>
  <si>
    <t xml:space="preserve">HAMAD </t>
  </si>
  <si>
    <t>CONTI CORTESIA</t>
  </si>
  <si>
    <t>EMN</t>
  </si>
  <si>
    <t>NBSCT</t>
  </si>
  <si>
    <t>Agent :  Southeast</t>
  </si>
  <si>
    <t>MP THE EDELMAN</t>
  </si>
  <si>
    <t>ET2</t>
  </si>
  <si>
    <t>E.R. TIANSHAN</t>
  </si>
  <si>
    <t>JME</t>
  </si>
  <si>
    <t>COSCO SHIPPING JASMINE</t>
  </si>
  <si>
    <t>15 Days</t>
  </si>
  <si>
    <t>MOZ</t>
  </si>
  <si>
    <t>JBE</t>
  </si>
  <si>
    <t>NORTHERN JAMBOREE</t>
  </si>
  <si>
    <t>NND</t>
  </si>
  <si>
    <t>NAVIOS DEDICATION</t>
  </si>
  <si>
    <t>PMN</t>
  </si>
  <si>
    <t>PAMINA</t>
  </si>
  <si>
    <t>W5J</t>
  </si>
  <si>
    <t>EVER SMILE</t>
  </si>
  <si>
    <t>RW2</t>
  </si>
  <si>
    <t>IRENES WAVE</t>
  </si>
  <si>
    <t>2WA</t>
  </si>
  <si>
    <t>RPI</t>
  </si>
  <si>
    <t>COSCO SHIPPING SCORPIO</t>
  </si>
  <si>
    <t>XY7</t>
  </si>
  <si>
    <t>XIN YAN TIAN</t>
  </si>
  <si>
    <t>TJR</t>
  </si>
  <si>
    <t>TIANJIN BRIDGE</t>
  </si>
  <si>
    <t>ACG</t>
  </si>
  <si>
    <t>ACACIA MING</t>
  </si>
  <si>
    <t>VRO</t>
  </si>
  <si>
    <t>NAVIOS VERANO</t>
  </si>
  <si>
    <t>AEL</t>
  </si>
  <si>
    <t>MN6</t>
  </si>
  <si>
    <t>MOUNT NICHOLSON</t>
  </si>
  <si>
    <t>RDF</t>
  </si>
  <si>
    <t>RDO FORTUNE</t>
  </si>
  <si>
    <t>TEU</t>
  </si>
  <si>
    <t>SL4</t>
  </si>
  <si>
    <t>GMP</t>
  </si>
  <si>
    <t>EGM</t>
  </si>
  <si>
    <t>EVER SIGMA</t>
  </si>
  <si>
    <t>MHC</t>
  </si>
  <si>
    <t>NL7</t>
  </si>
  <si>
    <t>NAVIOS LAPIS</t>
  </si>
  <si>
    <t>9SC</t>
  </si>
  <si>
    <t>SIMA GISELLE</t>
  </si>
  <si>
    <t>EDY</t>
  </si>
  <si>
    <t>EVER STEADY</t>
  </si>
  <si>
    <t>Z56</t>
  </si>
  <si>
    <t>COSCO SHIPPING ANDES</t>
  </si>
  <si>
    <t>EG3</t>
  </si>
  <si>
    <t>EVER GIVEN</t>
  </si>
  <si>
    <t>SC3</t>
  </si>
  <si>
    <t>PJG</t>
  </si>
  <si>
    <t>KOTA PANJANG</t>
  </si>
  <si>
    <t>PLW</t>
  </si>
  <si>
    <t>KOTA PAHLAWAN</t>
  </si>
  <si>
    <t>Tue 1200</t>
  </si>
  <si>
    <t>中远比利时</t>
  </si>
  <si>
    <t>纳威莱普</t>
  </si>
  <si>
    <t>PPS</t>
  </si>
  <si>
    <t>达飞美总菲律宾</t>
  </si>
  <si>
    <t xml:space="preserve"> 中远北京</t>
  </si>
  <si>
    <t>0MT</t>
  </si>
  <si>
    <t>MATTINA</t>
  </si>
  <si>
    <t>Sat 2000</t>
  </si>
  <si>
    <t>YU3</t>
  </si>
  <si>
    <t>YM UNANIMITY</t>
  </si>
  <si>
    <t xml:space="preserve"> EAGLE EXPRESS EXX Service</t>
  </si>
  <si>
    <t>Terminal:  NBCT</t>
  </si>
  <si>
    <t>KPB</t>
  </si>
  <si>
    <t>KOTA PERABU</t>
  </si>
  <si>
    <t>LBP</t>
  </si>
  <si>
    <t>达飞利波拉</t>
  </si>
  <si>
    <t>ITT</t>
  </si>
  <si>
    <t>COSCO SHIPPING SAGITTARIUS</t>
  </si>
  <si>
    <t>CVX</t>
  </si>
  <si>
    <t>CSAV TOCONAO</t>
  </si>
  <si>
    <t>POX</t>
  </si>
  <si>
    <t>美总菲尼克斯</t>
  </si>
  <si>
    <t>FEP</t>
  </si>
  <si>
    <t>ORS</t>
  </si>
  <si>
    <t>COSCO SHIPPING ROSE</t>
  </si>
  <si>
    <t>MP5</t>
  </si>
  <si>
    <t>美总达飞马可波罗</t>
  </si>
  <si>
    <t>GUB</t>
  </si>
  <si>
    <t>CMA CGM LOUIS BLERIOT</t>
  </si>
  <si>
    <t>PPN</t>
  </si>
  <si>
    <t>COSCO SHIPPING NEBULA</t>
  </si>
  <si>
    <t>DLP</t>
  </si>
  <si>
    <t>EVER DEVELOP</t>
  </si>
  <si>
    <t>ME3</t>
  </si>
  <si>
    <t>MEDITERRANEAN BRIDGE</t>
  </si>
  <si>
    <t>W61</t>
  </si>
  <si>
    <t>WAN HAI 613</t>
  </si>
  <si>
    <t>Terminal:  NBSCT(三期)</t>
  </si>
  <si>
    <t>PVY</t>
  </si>
  <si>
    <t>PORT KLANG VOYAGER</t>
  </si>
  <si>
    <t>WWD</t>
  </si>
  <si>
    <t>MBY</t>
  </si>
  <si>
    <t>MP THE BRADY</t>
  </si>
  <si>
    <t>OEG019</t>
  </si>
  <si>
    <t>KGZ</t>
  </si>
  <si>
    <t>LOV</t>
  </si>
  <si>
    <t>BTO</t>
  </si>
  <si>
    <t>APL BOSTON</t>
  </si>
  <si>
    <t>PNC</t>
  </si>
  <si>
    <t>PUSAN C</t>
  </si>
  <si>
    <t>KCK</t>
  </si>
  <si>
    <t>N1V</t>
  </si>
  <si>
    <t>WI4</t>
  </si>
  <si>
    <t>PRESIDENT WILSON</t>
  </si>
  <si>
    <t>KN4</t>
  </si>
  <si>
    <t>PRESIDENT KENNEDY</t>
  </si>
  <si>
    <t>PT4</t>
  </si>
  <si>
    <t>PRESIDENT TRUMAN</t>
  </si>
  <si>
    <t>RV4</t>
  </si>
  <si>
    <t>PRESIDENT FD ROOSEVELT</t>
  </si>
  <si>
    <t>EI4</t>
  </si>
  <si>
    <t>PRESIDENT EISENHOWER</t>
  </si>
  <si>
    <t>CV4</t>
  </si>
  <si>
    <t>奥克兰</t>
  </si>
  <si>
    <t>OAKLAND</t>
  </si>
  <si>
    <t>EX1  (AW1 SERVICE 釜山中转）</t>
  </si>
  <si>
    <t>23=2 Days</t>
  </si>
  <si>
    <t>AM9</t>
  </si>
  <si>
    <t>CMA CGM AMBER</t>
  </si>
  <si>
    <t>AJV</t>
  </si>
  <si>
    <t>ALS JUVENTUS</t>
  </si>
  <si>
    <t>JBY</t>
  </si>
  <si>
    <t>JACKSON BAY</t>
  </si>
  <si>
    <t>中文船名</t>
  </si>
  <si>
    <t>Partner Voyage</t>
  </si>
  <si>
    <t>Lara voyage</t>
  </si>
  <si>
    <t>ETP</t>
  </si>
  <si>
    <t>E.R. TIANPING</t>
  </si>
  <si>
    <t>美总新加尔各答</t>
  </si>
  <si>
    <t>美总蒙德拉</t>
  </si>
  <si>
    <t>美总埃斯特尔</t>
  </si>
  <si>
    <t>美总新让加布里埃尔</t>
  </si>
  <si>
    <t>美总新底格里斯河</t>
  </si>
  <si>
    <t>AS6</t>
  </si>
  <si>
    <t xml:space="preserve">卡拉奇 </t>
  </si>
  <si>
    <t>科隆坡</t>
  </si>
  <si>
    <t>EUZ</t>
  </si>
  <si>
    <t>EVER UNION</t>
  </si>
  <si>
    <t>6AZ</t>
  </si>
  <si>
    <t>WAN HAI 611</t>
  </si>
  <si>
    <t>KZZ</t>
  </si>
  <si>
    <t>KOTA LAZIM</t>
  </si>
  <si>
    <t>新厦门</t>
  </si>
  <si>
    <t>ROR</t>
  </si>
  <si>
    <t>BOMAR AURORA</t>
  </si>
  <si>
    <t>41Days</t>
  </si>
  <si>
    <t>37Days</t>
  </si>
  <si>
    <t>KPT</t>
  </si>
  <si>
    <t>KOTA PETANI</t>
  </si>
  <si>
    <t>NVV</t>
  </si>
  <si>
    <t>NAVIOS DELIGHT</t>
  </si>
  <si>
    <t>VVA</t>
  </si>
  <si>
    <t>RDZ</t>
  </si>
  <si>
    <t>RDO FAVOUR</t>
  </si>
  <si>
    <t>阳明温哥华</t>
  </si>
  <si>
    <t>新洛杉矶</t>
  </si>
  <si>
    <t>中海木星</t>
  </si>
  <si>
    <t>0NM11W1PL</t>
  </si>
  <si>
    <t>0NM13W1PL</t>
  </si>
  <si>
    <t>0NM15W1PL</t>
  </si>
  <si>
    <t>0NM17W1PL</t>
  </si>
  <si>
    <t>0NM19W1PL</t>
  </si>
  <si>
    <t>中海海王星</t>
  </si>
  <si>
    <t>VAH</t>
  </si>
  <si>
    <t>SM SAVANNAH</t>
  </si>
  <si>
    <t xml:space="preserve"> AS7  Asia Subcontinent Express 7</t>
  </si>
  <si>
    <t>SINOAGENT (外运</t>
  </si>
  <si>
    <t>WED 2000</t>
  </si>
  <si>
    <t>DBD</t>
  </si>
  <si>
    <t>DERBY D</t>
  </si>
  <si>
    <t>SPV</t>
  </si>
  <si>
    <t>SEASPAN VANCOUVER</t>
  </si>
  <si>
    <t>新上海</t>
  </si>
  <si>
    <t>VG2</t>
  </si>
  <si>
    <t>EVER GIFTED</t>
  </si>
  <si>
    <t>中远航运双子座</t>
  </si>
  <si>
    <t>达飞鲍尔迪克布里奇</t>
  </si>
  <si>
    <t>中远安特卫普</t>
  </si>
  <si>
    <t>NOM</t>
  </si>
  <si>
    <t>美总达飞诺玛</t>
  </si>
  <si>
    <t>omit</t>
  </si>
  <si>
    <t>6D6</t>
  </si>
  <si>
    <t>BAH</t>
  </si>
  <si>
    <t>DAM</t>
  </si>
  <si>
    <t>BAHRAIN</t>
  </si>
  <si>
    <t xml:space="preserve"> 巴林</t>
  </si>
  <si>
    <t>EL2</t>
  </si>
  <si>
    <t>EIG</t>
  </si>
  <si>
    <t>EVER LIVING</t>
  </si>
  <si>
    <t>SU2</t>
  </si>
  <si>
    <t>COSCO SHIPPING SAKURA</t>
  </si>
  <si>
    <t>ER3</t>
  </si>
  <si>
    <t>ANU</t>
  </si>
  <si>
    <t>APL DANUBE</t>
  </si>
  <si>
    <t>达飞美总多瑙河</t>
  </si>
  <si>
    <t>RMS</t>
  </si>
  <si>
    <t>HMM PROMISE</t>
  </si>
  <si>
    <t>PLG</t>
  </si>
  <si>
    <t>CNK</t>
  </si>
  <si>
    <t>CHASTINE MAERSK</t>
  </si>
  <si>
    <t>NVU</t>
  </si>
  <si>
    <t>NAVIOS UNITE</t>
  </si>
  <si>
    <t>SYZ</t>
  </si>
  <si>
    <t>SM NEW YORK</t>
  </si>
  <si>
    <t>0VN0LW</t>
  </si>
  <si>
    <t>LV2</t>
  </si>
  <si>
    <t>CL0</t>
  </si>
  <si>
    <t>EVER LODING</t>
  </si>
  <si>
    <t>EGI</t>
  </si>
  <si>
    <t>EVER GRADE</t>
  </si>
  <si>
    <t>VR3</t>
  </si>
  <si>
    <t>PS3</t>
  </si>
  <si>
    <t>COSCO SHIPPING PISCES</t>
  </si>
  <si>
    <t>RRZ</t>
  </si>
  <si>
    <t>CMA CGM CORAL</t>
  </si>
  <si>
    <t>BBJ</t>
  </si>
  <si>
    <t>HHH</t>
  </si>
  <si>
    <t xml:space="preserve">HARRIER HUNTER </t>
  </si>
  <si>
    <t>E.R. FELIXSTOWE</t>
  </si>
  <si>
    <t>PP4</t>
  </si>
  <si>
    <t>YMP096</t>
  </si>
  <si>
    <t>0DU1VS1PL</t>
  </si>
  <si>
    <t>KPN</t>
  </si>
  <si>
    <t>NN2</t>
  </si>
  <si>
    <t>VA2</t>
  </si>
  <si>
    <t>VALUE</t>
  </si>
  <si>
    <t>0CK2FE1PL</t>
  </si>
  <si>
    <t>0CK2HE1PL</t>
  </si>
  <si>
    <t>0CK2JE1PL</t>
  </si>
  <si>
    <t>0CK2LE1PL</t>
  </si>
  <si>
    <t>0CK2NE1PL</t>
  </si>
  <si>
    <t>PUR</t>
  </si>
  <si>
    <t>APL FULLERTON</t>
  </si>
  <si>
    <t>CGF</t>
  </si>
  <si>
    <t>EEX</t>
  </si>
  <si>
    <t>EVER EXCEL</t>
  </si>
  <si>
    <t>ELM</t>
  </si>
  <si>
    <t>MOL ELITE</t>
  </si>
  <si>
    <t>teminate</t>
  </si>
  <si>
    <t>5CH</t>
  </si>
  <si>
    <t>TIAN CHANG HE</t>
  </si>
  <si>
    <t>SVC</t>
  </si>
  <si>
    <t>CAP SAN VINCENT</t>
  </si>
  <si>
    <t>EE6</t>
  </si>
  <si>
    <t>EVER ETHIC</t>
  </si>
  <si>
    <t>2VG</t>
  </si>
  <si>
    <t>EVER GENTLE</t>
  </si>
  <si>
    <t>YVC122</t>
  </si>
  <si>
    <t>DLP137</t>
  </si>
  <si>
    <t>0DU1XS1PL</t>
  </si>
  <si>
    <t>0DU1ZS1PL</t>
  </si>
  <si>
    <t>0DU21S1PL</t>
  </si>
  <si>
    <t>0DU23S1PL</t>
  </si>
  <si>
    <t>美总新乔治福斯特</t>
  </si>
  <si>
    <t>FSK</t>
  </si>
  <si>
    <t>FESCO DALNEGORSK</t>
  </si>
  <si>
    <t>MG2</t>
  </si>
  <si>
    <t>MH HAMBURG</t>
  </si>
  <si>
    <t>LOD</t>
  </si>
  <si>
    <t>YE1</t>
  </si>
  <si>
    <t>0SX2RE1PL</t>
  </si>
  <si>
    <t>COSCO BELGIUM</t>
  </si>
  <si>
    <t>GU3037</t>
  </si>
  <si>
    <t>Z1C</t>
  </si>
  <si>
    <t>EVER SMART</t>
  </si>
  <si>
    <t>PCSTBA</t>
  </si>
  <si>
    <t>XB2</t>
  </si>
  <si>
    <t>SEAMAX BRIDGEPORT</t>
  </si>
  <si>
    <t>ESE</t>
  </si>
  <si>
    <t>中海东海</t>
  </si>
  <si>
    <t>MD4</t>
  </si>
  <si>
    <t>中远海运白羊座</t>
  </si>
  <si>
    <t>中远海运狮子座</t>
  </si>
  <si>
    <t>中远海运摩羯座</t>
  </si>
  <si>
    <t>中远海运天蝎座</t>
  </si>
  <si>
    <t>中远海运金牛座</t>
  </si>
  <si>
    <t>中远海运室女座</t>
  </si>
  <si>
    <t>中远海运人马座</t>
  </si>
  <si>
    <t>中远海运天秤座</t>
  </si>
  <si>
    <t>中远海运宇宙</t>
  </si>
  <si>
    <t>中远海运星云</t>
  </si>
  <si>
    <t>ZR2</t>
  </si>
  <si>
    <t>Terminal:  MSICT</t>
  </si>
  <si>
    <t>JLD</t>
  </si>
  <si>
    <t>JACK LONDON</t>
  </si>
  <si>
    <t>正利伦敦</t>
  </si>
  <si>
    <t xml:space="preserve"> CMS (CHINA MALAYSIA SERVICE) SERVICE   </t>
  </si>
  <si>
    <t>Sun 2000</t>
  </si>
  <si>
    <t>YKE002</t>
  </si>
  <si>
    <t>ZZK</t>
  </si>
  <si>
    <t>ZIM KINGSTON</t>
  </si>
  <si>
    <t>0IH05S1PL</t>
  </si>
  <si>
    <t>0IH07S1PL</t>
  </si>
  <si>
    <t>0IH09S1PL</t>
  </si>
  <si>
    <t>槟城</t>
  </si>
  <si>
    <t>PENANG</t>
  </si>
  <si>
    <t xml:space="preserve">达飞爱迪生  </t>
  </si>
  <si>
    <t>BW0</t>
  </si>
  <si>
    <t>BELAWAN</t>
  </si>
  <si>
    <t>HB9</t>
  </si>
  <si>
    <t>HORAI BRIDGE</t>
  </si>
  <si>
    <t>OPZ</t>
  </si>
  <si>
    <t>OPHELIA</t>
  </si>
  <si>
    <t xml:space="preserve">CSE-- VN  BOUND </t>
  </si>
  <si>
    <t xml:space="preserve">Sat  </t>
  </si>
  <si>
    <t>MAQ</t>
  </si>
  <si>
    <t>GGF</t>
  </si>
  <si>
    <t xml:space="preserve">达飞福斯特 </t>
  </si>
  <si>
    <t>2XY</t>
  </si>
  <si>
    <t>COSCO SHIPPING GALAXY</t>
  </si>
  <si>
    <t>GOB</t>
  </si>
  <si>
    <t>ER2</t>
  </si>
  <si>
    <t>E.R. DENMARK</t>
  </si>
  <si>
    <t>OC9</t>
  </si>
  <si>
    <t>AO9</t>
  </si>
  <si>
    <t>CMU</t>
  </si>
  <si>
    <t>KPU</t>
  </si>
  <si>
    <t>KOTA PUSAKA</t>
  </si>
  <si>
    <t>MAERSK TAIKUNG</t>
  </si>
  <si>
    <t>CAP SAN LAZARO</t>
  </si>
  <si>
    <t>DALI</t>
  </si>
  <si>
    <t>5CQ</t>
  </si>
  <si>
    <t>XD2</t>
  </si>
  <si>
    <t>CZ3</t>
  </si>
  <si>
    <t>3WT</t>
  </si>
  <si>
    <t>THAISUGAR</t>
  </si>
  <si>
    <t>0IH0BS1PL</t>
  </si>
  <si>
    <t>0IH0DS1PL</t>
  </si>
  <si>
    <t>ALABAMA</t>
  </si>
  <si>
    <t>ZZK002</t>
  </si>
  <si>
    <t>0SX2TE1PL</t>
  </si>
  <si>
    <t>0SX2VE1PL</t>
  </si>
  <si>
    <t>0SX2XE1PL</t>
  </si>
  <si>
    <t>0SX2ZE1PL</t>
  </si>
  <si>
    <t>SUE023</t>
  </si>
  <si>
    <t>PLW013</t>
  </si>
  <si>
    <t>KPB010</t>
  </si>
  <si>
    <t>KR7</t>
  </si>
  <si>
    <t>KATHERINE</t>
  </si>
  <si>
    <t>FX8</t>
  </si>
  <si>
    <t xml:space="preserve">Agent:  Xinggang </t>
  </si>
  <si>
    <t>Terminal:   CMICT 大榭码头</t>
  </si>
  <si>
    <t>SAT 2000</t>
  </si>
  <si>
    <t>NUE</t>
  </si>
  <si>
    <t>2VT</t>
  </si>
  <si>
    <t>VERMONT TRADER</t>
  </si>
  <si>
    <t>NJ6</t>
  </si>
  <si>
    <t>JPV</t>
  </si>
  <si>
    <t>JPO VOLANS</t>
  </si>
  <si>
    <t>4SR</t>
  </si>
  <si>
    <t>COSCO SHIPPING SOLAR</t>
  </si>
  <si>
    <t>OMY</t>
  </si>
  <si>
    <t>AG0</t>
  </si>
  <si>
    <t>CCNI ANGOL</t>
  </si>
  <si>
    <t>2UN</t>
  </si>
  <si>
    <t>CAP SAN SOUNIO</t>
  </si>
  <si>
    <t xml:space="preserve">阿布扎比 </t>
  </si>
  <si>
    <t>DPR</t>
  </si>
  <si>
    <t>DIAPOROS</t>
  </si>
  <si>
    <t>2JJ</t>
  </si>
  <si>
    <t>MOX123</t>
  </si>
  <si>
    <t>PPZ</t>
  </si>
  <si>
    <t>0MJ29S1PL</t>
  </si>
  <si>
    <t>DNV307</t>
  </si>
  <si>
    <t>0ZE3JS1PL</t>
  </si>
  <si>
    <t>0SV3XW1PL</t>
  </si>
  <si>
    <t>PP4004</t>
  </si>
  <si>
    <t>0DX2LW1PL</t>
  </si>
  <si>
    <t>0GT0JW1PL</t>
  </si>
  <si>
    <t>ME3005</t>
  </si>
  <si>
    <t>0LS39E1PL</t>
  </si>
  <si>
    <t>LED041</t>
  </si>
  <si>
    <t>0VC3HE1PL</t>
  </si>
  <si>
    <t>0SVT2S1PL</t>
  </si>
  <si>
    <t>0NW37E1PL</t>
  </si>
  <si>
    <t xml:space="preserve">NP2 SERVICE </t>
  </si>
  <si>
    <t>AR4053</t>
  </si>
  <si>
    <t>AR5060</t>
  </si>
  <si>
    <t>02M3LW1PL</t>
  </si>
  <si>
    <t>L23005</t>
  </si>
  <si>
    <t>0FA3NW1PL</t>
  </si>
  <si>
    <t>TVR026</t>
  </si>
  <si>
    <t>0SC0JW1PL</t>
  </si>
  <si>
    <t>KPU002</t>
  </si>
  <si>
    <t>0RD3JW1PL</t>
  </si>
  <si>
    <t>09X3LW1PL</t>
  </si>
  <si>
    <t>CJP329</t>
  </si>
  <si>
    <t>0VK2LW1PL</t>
  </si>
  <si>
    <t>PVY062</t>
  </si>
  <si>
    <t>FMD306</t>
  </si>
  <si>
    <t>0VV2RN1PL</t>
  </si>
  <si>
    <t>0VV2TN1PL</t>
  </si>
  <si>
    <t>0VV2VN1PL</t>
  </si>
  <si>
    <t>0VV2XN1PL</t>
  </si>
  <si>
    <t>0VV2ZN1PL</t>
  </si>
  <si>
    <t>GOS069</t>
  </si>
  <si>
    <t>0QA35S1PL</t>
  </si>
  <si>
    <t>0XS4XS1PL</t>
  </si>
  <si>
    <t>NRP104</t>
  </si>
  <si>
    <t>BW0013</t>
  </si>
  <si>
    <t>OPZ374</t>
  </si>
  <si>
    <t>0XS4NW1PL</t>
  </si>
  <si>
    <t>CC3</t>
  </si>
  <si>
    <t>KOTA PURI</t>
  </si>
  <si>
    <t>0YT09E1PL</t>
  </si>
  <si>
    <t>PR7</t>
  </si>
  <si>
    <t>PR7004</t>
  </si>
  <si>
    <t>Terminal:   MSICT</t>
  </si>
  <si>
    <t>Agent: SINOAGENT</t>
  </si>
  <si>
    <t>2300 Sat</t>
  </si>
  <si>
    <t>RJ2</t>
  </si>
  <si>
    <t>SR9517</t>
  </si>
  <si>
    <t>MAERSK SARAT</t>
  </si>
  <si>
    <t>SR9</t>
  </si>
  <si>
    <t>EBT</t>
  </si>
  <si>
    <t>TABEA</t>
  </si>
  <si>
    <t>KPE</t>
  </si>
  <si>
    <t>EG5</t>
  </si>
  <si>
    <t>EVER GLORY</t>
  </si>
  <si>
    <t>坦帕</t>
  </si>
  <si>
    <t>TAMPA,FLORIDA</t>
  </si>
  <si>
    <t>NIK</t>
  </si>
  <si>
    <t>NOO</t>
  </si>
  <si>
    <t>NAVIOS AMARILLO</t>
  </si>
  <si>
    <t>UMM507</t>
  </si>
  <si>
    <t>W2K</t>
  </si>
  <si>
    <t>ITAL LAGUNA</t>
  </si>
  <si>
    <t>LOT</t>
  </si>
  <si>
    <t>COSCO SHIPPING LOTUS</t>
  </si>
  <si>
    <t xml:space="preserve">CMA CGM AMERIGO VESPUCCI </t>
  </si>
  <si>
    <t>美总狮子城</t>
  </si>
  <si>
    <t xml:space="preserve">COSCO SHIPPING AQUARIUS </t>
  </si>
  <si>
    <t>中远海运宝瓶座</t>
  </si>
  <si>
    <t>BDE</t>
  </si>
  <si>
    <t>BERNADETTE</t>
  </si>
  <si>
    <r>
      <t>2019</t>
    </r>
    <r>
      <rPr>
        <b/>
        <sz val="24"/>
        <color rgb="FF002060"/>
        <rFont val="宋体"/>
        <charset val="134"/>
      </rPr>
      <t>年06月船期表</t>
    </r>
  </si>
  <si>
    <t>YSL092</t>
  </si>
  <si>
    <t>MAQ068</t>
  </si>
  <si>
    <t>EFL024</t>
  </si>
  <si>
    <t>W2K086</t>
  </si>
  <si>
    <t>0DF3RS1PL</t>
  </si>
  <si>
    <t>0DF3TS1PL</t>
  </si>
  <si>
    <t>0DF3VS1PL</t>
  </si>
  <si>
    <t>0DF3XS1PL</t>
  </si>
  <si>
    <t>0DF3ZS1PL</t>
  </si>
  <si>
    <t>EMN009</t>
  </si>
  <si>
    <t>PMN009</t>
  </si>
  <si>
    <t>LTX142</t>
  </si>
  <si>
    <t>PPZ009</t>
  </si>
  <si>
    <t>0MJ2BS1PL</t>
  </si>
  <si>
    <t>0MJ2DS1PL</t>
  </si>
  <si>
    <t>0MJ2FS1PL</t>
  </si>
  <si>
    <t>0MJ2HS1PL</t>
  </si>
  <si>
    <t>RRZ269</t>
  </si>
  <si>
    <t>OBU256</t>
  </si>
  <si>
    <t>9SC267</t>
  </si>
  <si>
    <t>LM4160</t>
  </si>
  <si>
    <t>0ZE3LS1PL</t>
  </si>
  <si>
    <t>0ZE3NS1PL</t>
  </si>
  <si>
    <t>0ZE3PS1PL</t>
  </si>
  <si>
    <t>0ZE3RS1PL</t>
  </si>
  <si>
    <t>0SV41W1PL</t>
  </si>
  <si>
    <t>0SV45W1PL</t>
  </si>
  <si>
    <t>0SV49W1PL</t>
  </si>
  <si>
    <t>0SV4DW1PL</t>
  </si>
  <si>
    <t>HIM015</t>
  </si>
  <si>
    <t>AO9029</t>
  </si>
  <si>
    <t>4SR002</t>
  </si>
  <si>
    <t>DN2031</t>
  </si>
  <si>
    <t>0GT0LW1PL</t>
  </si>
  <si>
    <t>0GT0NW1PL</t>
  </si>
  <si>
    <t>0GT0PW1PL</t>
  </si>
  <si>
    <t>0GT0RW1PL</t>
  </si>
  <si>
    <t>HRI029</t>
  </si>
  <si>
    <t>HYI029</t>
  </si>
  <si>
    <t>RMS007</t>
  </si>
  <si>
    <t>HVT031</t>
  </si>
  <si>
    <t>0DX2NW1PL</t>
  </si>
  <si>
    <t>0DX2PW1PL</t>
  </si>
  <si>
    <t>0DX2RW1PL</t>
  </si>
  <si>
    <t>0DX2TW1PL</t>
  </si>
  <si>
    <t>EUT136</t>
  </si>
  <si>
    <t>UTF139</t>
  </si>
  <si>
    <t>W1M153</t>
  </si>
  <si>
    <t>URB149</t>
  </si>
  <si>
    <t>0GN1XW1PL</t>
  </si>
  <si>
    <t>0GN25W1PL</t>
  </si>
  <si>
    <t>0GN2BW1PL</t>
  </si>
  <si>
    <t>0GN2JW1PL</t>
  </si>
  <si>
    <t>0GN2ZW1PL</t>
  </si>
  <si>
    <t>0RE3FW1PL</t>
  </si>
  <si>
    <t>0RE3JW1PL</t>
  </si>
  <si>
    <t>0RE3LW1PL</t>
  </si>
  <si>
    <t>AX1026</t>
  </si>
  <si>
    <t>KJR009</t>
  </si>
  <si>
    <t>TPI030</t>
  </si>
  <si>
    <t>CLS412</t>
  </si>
  <si>
    <t>CKG067</t>
  </si>
  <si>
    <t>0RD3LW1PL</t>
  </si>
  <si>
    <t>0RD3NW1PL</t>
  </si>
  <si>
    <t>0RD3PW1PL</t>
  </si>
  <si>
    <t>0RD3RW1PL</t>
  </si>
  <si>
    <t>SHV918</t>
  </si>
  <si>
    <t>Q2L822</t>
  </si>
  <si>
    <t>SKL818</t>
  </si>
  <si>
    <t>09X3PW1PL</t>
  </si>
  <si>
    <t>09X3RW1PL</t>
  </si>
  <si>
    <t>09X3TW1PL</t>
  </si>
  <si>
    <t>BFY356</t>
  </si>
  <si>
    <t>MD4025</t>
  </si>
  <si>
    <t>RGL358</t>
  </si>
  <si>
    <t>0VK2NW1PL</t>
  </si>
  <si>
    <t>0VK2PW1PL</t>
  </si>
  <si>
    <t>0VK2RW1PL</t>
  </si>
  <si>
    <t>0VK2TW1PL</t>
  </si>
  <si>
    <t>XB2112</t>
  </si>
  <si>
    <t>4EE129</t>
  </si>
  <si>
    <t>IOS086</t>
  </si>
  <si>
    <t>NN2005</t>
  </si>
  <si>
    <t>THD065</t>
  </si>
  <si>
    <t>0VN1NW1PL</t>
  </si>
  <si>
    <t>0VN1PW1PL</t>
  </si>
  <si>
    <t>0VN1RW1PL</t>
  </si>
  <si>
    <t>0VN1TW1PL</t>
  </si>
  <si>
    <t>0VN1VW1PL</t>
  </si>
  <si>
    <t>FX2063</t>
  </si>
  <si>
    <t>EUI180</t>
  </si>
  <si>
    <t>AEL038</t>
  </si>
  <si>
    <t>6AZ037</t>
  </si>
  <si>
    <t>KCB045</t>
  </si>
  <si>
    <t>0VP1NW1PL</t>
  </si>
  <si>
    <t>0VP1PW1PL</t>
  </si>
  <si>
    <t>0VP1RW1PL</t>
  </si>
  <si>
    <t>0VP1TW1PL</t>
  </si>
  <si>
    <t>0VP1VW1PL</t>
  </si>
  <si>
    <t>TIM869</t>
  </si>
  <si>
    <t>FMD312</t>
  </si>
  <si>
    <t>PVY068</t>
  </si>
  <si>
    <t>FSK010</t>
  </si>
  <si>
    <t>CDX274</t>
  </si>
  <si>
    <t>FSK011</t>
  </si>
  <si>
    <t>CDX275</t>
  </si>
  <si>
    <t>FSK012</t>
  </si>
  <si>
    <t>0RF2PN1PL</t>
  </si>
  <si>
    <t>0RF2RN1PL</t>
  </si>
  <si>
    <t>0RF2TN1PL</t>
  </si>
  <si>
    <t>0RF2VN1PL</t>
  </si>
  <si>
    <t>0RF2XN1PL</t>
  </si>
  <si>
    <t>NOO036</t>
  </si>
  <si>
    <t>DBD064</t>
  </si>
  <si>
    <t>GOS077</t>
  </si>
  <si>
    <t>0QA37S1PL</t>
  </si>
  <si>
    <t>0QA39S1PL</t>
  </si>
  <si>
    <t>0QA3BS1PL</t>
  </si>
  <si>
    <t>0QA3DS1PL</t>
  </si>
  <si>
    <t>MN6111</t>
  </si>
  <si>
    <t>8NP116</t>
  </si>
  <si>
    <t>NRP110</t>
  </si>
  <si>
    <t>BW0019</t>
  </si>
  <si>
    <t>0XS51S1PL</t>
  </si>
  <si>
    <t>0XS55S1PL</t>
  </si>
  <si>
    <t>0XS59S1PL</t>
  </si>
  <si>
    <t>0XS5DS1PL</t>
  </si>
  <si>
    <t>HB9008</t>
  </si>
  <si>
    <t>0XS4RW1PL</t>
  </si>
  <si>
    <t>0XS4VW1PL</t>
  </si>
  <si>
    <t>0XS4ZW1PL</t>
  </si>
  <si>
    <t>0XS53W1PL</t>
  </si>
  <si>
    <t>GHO270</t>
  </si>
  <si>
    <t>CAH312</t>
  </si>
  <si>
    <t>GCU006</t>
  </si>
  <si>
    <t>GM2006</t>
  </si>
  <si>
    <t>ESQ215</t>
  </si>
  <si>
    <t>0JX2PE1PL</t>
  </si>
  <si>
    <t>0JX2RE1PL</t>
  </si>
  <si>
    <t>0JX2TE1PL</t>
  </si>
  <si>
    <t>0JX2VE1PL</t>
  </si>
  <si>
    <t>0JX2XE1PL</t>
  </si>
  <si>
    <t>LDGTBA</t>
  </si>
  <si>
    <t>NJ6016</t>
  </si>
  <si>
    <t>EEU169</t>
  </si>
  <si>
    <t>5CH033</t>
  </si>
  <si>
    <t>0LS3BE1PL</t>
  </si>
  <si>
    <t>0LS3DE1PL</t>
  </si>
  <si>
    <t>0LS3FE1PL</t>
  </si>
  <si>
    <t>0LS3HE1PL</t>
  </si>
  <si>
    <t>BNG140</t>
  </si>
  <si>
    <t>MA7421</t>
  </si>
  <si>
    <t>TRRP79</t>
  </si>
  <si>
    <t>SL5049</t>
  </si>
  <si>
    <t>POX425</t>
  </si>
  <si>
    <t>0PP3XE1PL</t>
  </si>
  <si>
    <t>0PP3ZE1PL</t>
  </si>
  <si>
    <t>0PP41E1PL</t>
  </si>
  <si>
    <t>0PP43E1PL</t>
  </si>
  <si>
    <t>0PP45E1PL</t>
  </si>
  <si>
    <t>BTG359</t>
  </si>
  <si>
    <t>ER3123</t>
  </si>
  <si>
    <t>LCL363</t>
  </si>
  <si>
    <t>NUE002</t>
  </si>
  <si>
    <t>OTE648</t>
  </si>
  <si>
    <t>0PG3ZE1PL</t>
  </si>
  <si>
    <t>0PG41E1PL</t>
  </si>
  <si>
    <t>0PG43E1PL</t>
  </si>
  <si>
    <t>0PG45E1PL</t>
  </si>
  <si>
    <t>0PG47E1PL</t>
  </si>
  <si>
    <t>LOD084</t>
  </si>
  <si>
    <t>LVE037</t>
  </si>
  <si>
    <t>ELN039</t>
  </si>
  <si>
    <t>0VC3JE1PL</t>
  </si>
  <si>
    <t>0VC3LE1PL</t>
  </si>
  <si>
    <t>0VC3NE1PL</t>
  </si>
  <si>
    <t>0VC3PE1PL</t>
  </si>
  <si>
    <t>CAV213</t>
  </si>
  <si>
    <t>PD3048</t>
  </si>
  <si>
    <t>FAH040</t>
  </si>
  <si>
    <t>JME005</t>
  </si>
  <si>
    <t>FTE047</t>
  </si>
  <si>
    <t>0MB35E1PL</t>
  </si>
  <si>
    <t>0MB37E1PL</t>
  </si>
  <si>
    <t>0MB39E1PL</t>
  </si>
  <si>
    <t>0MB3BE1PL</t>
  </si>
  <si>
    <t>0MB3DE1PL</t>
  </si>
  <si>
    <t>0MQ2IE1PL</t>
  </si>
  <si>
    <t>0MQ2KE1PL</t>
  </si>
  <si>
    <t>0MQ2ME1PL</t>
  </si>
  <si>
    <t>0MQ2OE1PL</t>
  </si>
  <si>
    <t>0MQ2QE1PL</t>
  </si>
  <si>
    <t>THI225</t>
  </si>
  <si>
    <t>KOR225</t>
  </si>
  <si>
    <t>SPO228</t>
  </si>
  <si>
    <t>CHI229</t>
  </si>
  <si>
    <t>EI4010</t>
  </si>
  <si>
    <t>WI4008</t>
  </si>
  <si>
    <t>CV4010</t>
  </si>
  <si>
    <t>KN4011</t>
  </si>
  <si>
    <t>PT4009</t>
  </si>
  <si>
    <t>TCG061</t>
  </si>
  <si>
    <t>OSI063</t>
  </si>
  <si>
    <t>KP1010</t>
  </si>
  <si>
    <t>OAA059</t>
  </si>
  <si>
    <t>0YT0BE1PL</t>
  </si>
  <si>
    <t>0YT0DE1PL</t>
  </si>
  <si>
    <t>0YT0FE1PL</t>
  </si>
  <si>
    <t>0YT0HE1PL</t>
  </si>
  <si>
    <t>SL4231</t>
  </si>
  <si>
    <t>QNO190</t>
  </si>
  <si>
    <t>ADL332</t>
  </si>
  <si>
    <t>BCO138</t>
  </si>
  <si>
    <t>0SV3BS1PL</t>
  </si>
  <si>
    <t>0SV3FS1PL</t>
  </si>
  <si>
    <t>0SV3JS1PL</t>
  </si>
  <si>
    <t>0SV3NS1PL</t>
  </si>
  <si>
    <t>EDY078</t>
  </si>
  <si>
    <t>SOG085</t>
  </si>
  <si>
    <t>EE6133</t>
  </si>
  <si>
    <t>ESN103</t>
  </si>
  <si>
    <t>0NW39E1PL</t>
  </si>
  <si>
    <t>0NW3BE1PL</t>
  </si>
  <si>
    <t>0NW3DE1PL</t>
  </si>
  <si>
    <t>0NW3FE1PL</t>
  </si>
  <si>
    <t>XBJ109</t>
  </si>
  <si>
    <t>CCU024</t>
  </si>
  <si>
    <t>OEN068</t>
  </si>
  <si>
    <t>CYI088</t>
  </si>
  <si>
    <t>0TD09E1PL</t>
  </si>
  <si>
    <t>0TD0BE1PL</t>
  </si>
  <si>
    <t>0TD0DE1PL</t>
  </si>
  <si>
    <t>0TD0FE1PL</t>
  </si>
  <si>
    <t>0TD0HE1PL</t>
  </si>
  <si>
    <t>TTN413</t>
  </si>
  <si>
    <t>OOF020</t>
  </si>
  <si>
    <t>CGL417</t>
  </si>
  <si>
    <t>GWY419</t>
  </si>
  <si>
    <t>SIO421</t>
  </si>
  <si>
    <t>0ME3NW1PL</t>
  </si>
  <si>
    <t>0ME3PW1PL</t>
  </si>
  <si>
    <t>0ME3RW1PL</t>
  </si>
  <si>
    <t>0ME3TW1PL</t>
  </si>
  <si>
    <t>0ME3VW1PL</t>
  </si>
  <si>
    <t>PCC225</t>
  </si>
  <si>
    <t>URN101</t>
  </si>
  <si>
    <t>PAS108</t>
  </si>
  <si>
    <t>NHL072</t>
  </si>
  <si>
    <t>02M3NW1PL</t>
  </si>
  <si>
    <t>02M3PW1PL</t>
  </si>
  <si>
    <t>02M3RW1PL</t>
  </si>
  <si>
    <t>02M3TW1PL</t>
  </si>
  <si>
    <t>SE4011</t>
  </si>
  <si>
    <t>URL431</t>
  </si>
  <si>
    <t>COX414</t>
  </si>
  <si>
    <t>AG0002</t>
  </si>
  <si>
    <t>VOL437</t>
  </si>
  <si>
    <t>0BX3TW1PL</t>
  </si>
  <si>
    <t>0BX3VW1PL</t>
  </si>
  <si>
    <t>0BX3XW1PL</t>
  </si>
  <si>
    <t>0BX3ZW1PL</t>
  </si>
  <si>
    <t>0BX41W1PL</t>
  </si>
  <si>
    <t>PCO012</t>
  </si>
  <si>
    <t>DPO002</t>
  </si>
  <si>
    <t>MMU673</t>
  </si>
  <si>
    <t>XY7138</t>
  </si>
  <si>
    <t>EVS383</t>
  </si>
  <si>
    <t>0BE3RW1PL</t>
  </si>
  <si>
    <t>0BE3TW1PL</t>
  </si>
  <si>
    <t>0BE3VW1PL</t>
  </si>
  <si>
    <t>0BE3XW1PL</t>
  </si>
  <si>
    <t>0BE3ZW1PL</t>
  </si>
  <si>
    <t>ATK413</t>
  </si>
  <si>
    <t>KGL415</t>
  </si>
  <si>
    <t>JLV417</t>
  </si>
  <si>
    <t>ZHE419</t>
  </si>
  <si>
    <t>XUP421</t>
  </si>
  <si>
    <t>0FL3RW1PL</t>
  </si>
  <si>
    <t>0FL3TW1PL</t>
  </si>
  <si>
    <t>0FL3VW1PL</t>
  </si>
  <si>
    <t>0FL3XW1PL</t>
  </si>
  <si>
    <t>0FL3ZW1PL</t>
  </si>
  <si>
    <t>ITT004</t>
  </si>
  <si>
    <t>PPN004</t>
  </si>
  <si>
    <t>2CV006</t>
  </si>
  <si>
    <t>RPI005</t>
  </si>
  <si>
    <t>0FA3PW1PL</t>
  </si>
  <si>
    <t>0FA3RW1PL</t>
  </si>
  <si>
    <t>0FA3TW1PL</t>
  </si>
  <si>
    <t>0FA3VW1PL</t>
  </si>
  <si>
    <t>MP5067</t>
  </si>
  <si>
    <t>LR2241</t>
  </si>
  <si>
    <t>VND243</t>
  </si>
  <si>
    <t>MEX182</t>
  </si>
  <si>
    <t>GPU182</t>
  </si>
  <si>
    <t>0KN2NW1PL</t>
  </si>
  <si>
    <t>0KN2PW1PL</t>
  </si>
  <si>
    <t>0KN2RW1PL</t>
  </si>
  <si>
    <t>0KN2TW1PL</t>
  </si>
  <si>
    <t>0KN2VW1PL</t>
  </si>
  <si>
    <t>OGY009</t>
  </si>
  <si>
    <t>3SD008</t>
  </si>
  <si>
    <t>JA3009</t>
  </si>
  <si>
    <t>0VA43W1PL</t>
  </si>
  <si>
    <t>0VA45W1PL</t>
  </si>
  <si>
    <t>0VA47W1PL</t>
  </si>
  <si>
    <t>0VA49W1PL</t>
  </si>
  <si>
    <t>0VA4BW1PL</t>
  </si>
  <si>
    <t>COSCO SHIPPING STAR</t>
  </si>
  <si>
    <t>EG3004</t>
  </si>
  <si>
    <t>EG8002</t>
  </si>
  <si>
    <t>EGI008</t>
  </si>
  <si>
    <t>VR3003</t>
  </si>
  <si>
    <t>TIT016</t>
  </si>
  <si>
    <t>0LA3JW1PL</t>
  </si>
  <si>
    <t>0LA3LW1PL</t>
  </si>
  <si>
    <t>0LA3NW1PL</t>
  </si>
  <si>
    <t>0LA3PW1PL</t>
  </si>
  <si>
    <t>0LA3RW1PL</t>
  </si>
  <si>
    <t>EG8</t>
  </si>
  <si>
    <t>TU2014</t>
  </si>
  <si>
    <t>TNK026</t>
  </si>
  <si>
    <t>TLN027</t>
  </si>
  <si>
    <t>TOT011</t>
  </si>
  <si>
    <t>0SC0LW1PL</t>
  </si>
  <si>
    <t>0SC0NW1PL</t>
  </si>
  <si>
    <t>0SC0PW1PL</t>
  </si>
  <si>
    <t>0SC0RW1PL</t>
  </si>
  <si>
    <t>NIK002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</si>
</sst>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[$-409]d\-mmm;@"/>
    <numFmt numFmtId="165" formatCode="m/dd"/>
    <numFmt numFmtId="166" formatCode="0_ "/>
    <numFmt numFmtId="167" formatCode="0\1\1\W"/>
    <numFmt numFmtId="168" formatCode="000"/>
    <numFmt numFmtId="169" formatCode="mm/dd/yy"/>
    <numFmt numFmtId="170" formatCode="mm/dd"/>
    <numFmt numFmtId="171" formatCode="ddd\ dd/mmm/yy"/>
    <numFmt numFmtId="172" formatCode="General;mm/dd"/>
  </numFmts>
  <fonts count="91">
    <font>
      <sz val="10"/>
      <name val="Arial"/>
      <charset val="134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宋体"/>
      <charset val="134"/>
    </font>
    <font>
      <b/>
      <sz val="10"/>
      <color indexed="18"/>
      <name val="Arial"/>
      <family val="2"/>
    </font>
    <font>
      <sz val="10"/>
      <name val="SimSun"/>
    </font>
    <font>
      <b/>
      <sz val="10"/>
      <name val="SimSun"/>
    </font>
    <font>
      <sz val="10"/>
      <name val="宋体"/>
      <charset val="134"/>
    </font>
    <font>
      <sz val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9"/>
      <name val="Arial"/>
      <family val="2"/>
    </font>
    <font>
      <b/>
      <sz val="11"/>
      <color rgb="FF000099"/>
      <name val="Arial"/>
      <family val="2"/>
    </font>
    <font>
      <sz val="12"/>
      <name val="SimSun"/>
    </font>
    <font>
      <sz val="9"/>
      <name val="SimSun"/>
    </font>
    <font>
      <b/>
      <sz val="11"/>
      <color rgb="FF002060"/>
      <name val="SimSun"/>
    </font>
    <font>
      <sz val="10"/>
      <color rgb="FF000000"/>
      <name val="SimSun"/>
    </font>
    <font>
      <sz val="9"/>
      <color rgb="FF334D55"/>
      <name val="Tahoma"/>
      <family val="2"/>
    </font>
    <font>
      <b/>
      <sz val="10"/>
      <color indexed="62"/>
      <name val="Arial"/>
      <family val="2"/>
    </font>
    <font>
      <sz val="11"/>
      <color rgb="FF000000"/>
      <name val="SimSun"/>
    </font>
    <font>
      <b/>
      <sz val="10"/>
      <color indexed="62"/>
      <name val="宋体"/>
      <charset val="134"/>
    </font>
    <font>
      <sz val="10.5"/>
      <color rgb="FF000000"/>
      <name val="SimSun"/>
    </font>
    <font>
      <b/>
      <sz val="10"/>
      <name val="宋体"/>
      <charset val="134"/>
    </font>
    <font>
      <sz val="14"/>
      <color theme="1"/>
      <name val="黑体"/>
      <charset val="134"/>
    </font>
    <font>
      <b/>
      <sz val="10"/>
      <color indexed="18"/>
      <name val="Courier New"/>
      <family val="3"/>
    </font>
    <font>
      <sz val="11"/>
      <color rgb="FF1F497D"/>
      <name val="Calibri"/>
      <family val="2"/>
    </font>
    <font>
      <b/>
      <sz val="10"/>
      <color rgb="FFFF0000"/>
      <name val="宋体"/>
      <charset val="134"/>
    </font>
    <font>
      <sz val="12"/>
      <name val="Garamond"/>
      <family val="1"/>
    </font>
    <font>
      <sz val="11"/>
      <name val="Verdana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2"/>
      <name val="宋体"/>
      <charset val="134"/>
    </font>
    <font>
      <b/>
      <sz val="11"/>
      <color rgb="FF365F91"/>
      <name val="SimSun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sz val="9"/>
      <color rgb="FF0000FF"/>
      <name val="Arial"/>
      <family val="2"/>
    </font>
    <font>
      <b/>
      <sz val="14"/>
      <color rgb="FF000066"/>
      <name val="Arial"/>
      <family val="2"/>
    </font>
    <font>
      <b/>
      <sz val="11"/>
      <color rgb="FF000066"/>
      <name val="Arial"/>
      <family val="2"/>
    </font>
    <font>
      <b/>
      <sz val="11"/>
      <color rgb="FF002060"/>
      <name val="Arial"/>
      <family val="2"/>
    </font>
    <font>
      <b/>
      <sz val="18"/>
      <color rgb="FF000066"/>
      <name val="Arial"/>
      <family val="2"/>
    </font>
    <font>
      <b/>
      <sz val="14"/>
      <color theme="0"/>
      <name val="Arial"/>
      <family val="2"/>
    </font>
    <font>
      <b/>
      <sz val="11"/>
      <color indexed="56"/>
      <name val="Arial"/>
      <family val="2"/>
    </font>
    <font>
      <b/>
      <sz val="11"/>
      <color theme="0"/>
      <name val="Arial"/>
      <family val="2"/>
    </font>
    <font>
      <b/>
      <sz val="14"/>
      <color rgb="FF00206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3" tint="-0.249977111117893"/>
      <name val="Arial"/>
      <family val="2"/>
    </font>
    <font>
      <sz val="11"/>
      <color rgb="FF002060"/>
      <name val="Arial"/>
      <family val="2"/>
    </font>
    <font>
      <sz val="11"/>
      <color rgb="FF000066"/>
      <name val="Arial"/>
      <family val="2"/>
    </font>
    <font>
      <b/>
      <sz val="12"/>
      <color rgb="FF000066"/>
      <name val="Arial"/>
      <family val="2"/>
    </font>
    <font>
      <b/>
      <sz val="13"/>
      <color rgb="FFFF0000"/>
      <name val="Arial"/>
      <family val="2"/>
    </font>
    <font>
      <b/>
      <sz val="11"/>
      <color theme="3" tint="-0.499984740745262"/>
      <name val="Arial"/>
      <family val="2"/>
    </font>
    <font>
      <b/>
      <i/>
      <sz val="11"/>
      <color rgb="FF000066"/>
      <name val="Arial"/>
      <family val="2"/>
    </font>
    <font>
      <sz val="12"/>
      <name val="Times New Roman"/>
      <family val="1"/>
    </font>
    <font>
      <sz val="11"/>
      <color indexed="8"/>
      <name val="Times New Roman"/>
      <family val="1"/>
    </font>
    <font>
      <sz val="10.5"/>
      <color rgb="FF000000"/>
      <name val="����"/>
      <charset val="134"/>
    </font>
    <font>
      <sz val="11"/>
      <color indexed="8"/>
      <name val="宋体"/>
      <charset val="134"/>
    </font>
    <font>
      <b/>
      <sz val="14"/>
      <color theme="0"/>
      <name val="宋体"/>
      <charset val="134"/>
    </font>
    <font>
      <b/>
      <sz val="14"/>
      <color indexed="13"/>
      <name val="Arial"/>
      <family val="2"/>
    </font>
    <font>
      <b/>
      <sz val="14"/>
      <color indexed="9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0"/>
      <color indexed="18"/>
      <name val="Arial"/>
      <family val="2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b/>
      <sz val="10"/>
      <color indexed="60"/>
      <name val="Arial"/>
      <family val="2"/>
    </font>
    <font>
      <sz val="9"/>
      <color rgb="FF334D55"/>
      <name val="Tahoma"/>
      <family val="2"/>
      <charset val="134"/>
    </font>
    <font>
      <sz val="12"/>
      <name val="Footlight MT Light"/>
      <family val="1"/>
    </font>
    <font>
      <b/>
      <sz val="24"/>
      <color rgb="FF000066"/>
      <name val="Arial"/>
      <family val="2"/>
    </font>
    <font>
      <sz val="11"/>
      <color rgb="FF333333"/>
      <name val="Arial"/>
      <family val="2"/>
    </font>
    <font>
      <b/>
      <sz val="24"/>
      <color rgb="FF002060"/>
      <name val="Arial"/>
      <family val="2"/>
    </font>
    <font>
      <b/>
      <sz val="24"/>
      <color rgb="FF002060"/>
      <name val="宋体"/>
      <charset val="134"/>
    </font>
    <font>
      <sz val="11"/>
      <color rgb="FF1F497D"/>
      <name val="SimSun"/>
    </font>
    <font>
      <sz val="10"/>
      <name val="Geneva"/>
      <family val="2"/>
    </font>
    <font>
      <sz val="12"/>
      <color indexed="12"/>
      <name val="Arial"/>
      <family val="2"/>
    </font>
    <font>
      <b/>
      <sz val="10"/>
      <color rgb="FF000080"/>
      <name val="Arial"/>
      <family val="2"/>
    </font>
    <font>
      <sz val="10"/>
      <color rgb="FF333333"/>
      <name val="Arial"/>
      <family val="2"/>
    </font>
    <font>
      <sz val="9"/>
      <color rgb="FF333333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Genev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9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rgb="FFA1A5A9"/>
      </right>
      <top/>
      <bottom style="medium">
        <color rgb="FFA1A5A9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4" fillId="0" borderId="0"/>
    <xf numFmtId="0" fontId="63" fillId="0" borderId="0"/>
    <xf numFmtId="0" fontId="14" fillId="0" borderId="0">
      <alignment vertical="center"/>
    </xf>
    <xf numFmtId="0" fontId="38" fillId="0" borderId="0"/>
    <xf numFmtId="0" fontId="3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8" fillId="0" borderId="0">
      <alignment vertical="center"/>
    </xf>
    <xf numFmtId="0" fontId="83" fillId="0" borderId="0"/>
    <xf numFmtId="0" fontId="63" fillId="0" borderId="0"/>
    <xf numFmtId="0" fontId="89" fillId="0" borderId="0">
      <alignment vertical="center"/>
    </xf>
  </cellStyleXfs>
  <cellXfs count="1622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/>
    <xf numFmtId="0" fontId="7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14" xfId="0" applyFont="1" applyBorder="1"/>
    <xf numFmtId="0" fontId="11" fillId="0" borderId="6" xfId="0" applyFont="1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11" fillId="0" borderId="16" xfId="0" applyFont="1" applyBorder="1"/>
    <xf numFmtId="0" fontId="11" fillId="0" borderId="6" xfId="0" applyFont="1" applyFill="1" applyBorder="1"/>
    <xf numFmtId="0" fontId="0" fillId="0" borderId="17" xfId="0" applyBorder="1"/>
    <xf numFmtId="0" fontId="11" fillId="0" borderId="17" xfId="0" applyFont="1" applyBorder="1"/>
    <xf numFmtId="0" fontId="0" fillId="0" borderId="18" xfId="0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left" vertical="center"/>
    </xf>
    <xf numFmtId="0" fontId="6" fillId="0" borderId="2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0" xfId="0" applyFont="1" applyBorder="1"/>
    <xf numFmtId="0" fontId="4" fillId="0" borderId="1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16" fontId="17" fillId="0" borderId="16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6" fontId="17" fillId="0" borderId="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" fontId="17" fillId="0" borderId="1" xfId="0" applyNumberFormat="1" applyFont="1" applyFill="1" applyBorder="1" applyAlignment="1">
      <alignment horizontal="center" vertical="center"/>
    </xf>
    <xf numFmtId="16" fontId="17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justify" vertical="center"/>
    </xf>
    <xf numFmtId="0" fontId="22" fillId="0" borderId="3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27" fillId="0" borderId="6" xfId="0" applyFont="1" applyFill="1" applyBorder="1" applyAlignment="1">
      <alignment horizontal="center"/>
    </xf>
    <xf numFmtId="49" fontId="28" fillId="0" borderId="3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1" fillId="2" borderId="28" xfId="8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0" borderId="6" xfId="0" applyFont="1" applyFill="1" applyBorder="1" applyAlignment="1">
      <alignment horizontal="center"/>
    </xf>
    <xf numFmtId="0" fontId="34" fillId="0" borderId="0" xfId="0" applyFont="1" applyFill="1"/>
    <xf numFmtId="0" fontId="34" fillId="0" borderId="0" xfId="0" applyFont="1"/>
    <xf numFmtId="0" fontId="34" fillId="0" borderId="33" xfId="5" applyFont="1" applyFill="1" applyBorder="1" applyAlignment="1">
      <alignment horizontal="center" vertical="center"/>
    </xf>
    <xf numFmtId="0" fontId="34" fillId="0" borderId="0" xfId="0" applyFont="1" applyFill="1" applyBorder="1"/>
    <xf numFmtId="0" fontId="34" fillId="0" borderId="36" xfId="5" applyFont="1" applyFill="1" applyBorder="1" applyAlignment="1">
      <alignment horizontal="center" vertical="center"/>
    </xf>
    <xf numFmtId="0" fontId="41" fillId="0" borderId="6" xfId="5" applyFont="1" applyFill="1" applyBorder="1" applyAlignment="1">
      <alignment horizontal="center" vertical="center"/>
    </xf>
    <xf numFmtId="0" fontId="41" fillId="0" borderId="7" xfId="5" applyFont="1" applyFill="1" applyBorder="1" applyAlignment="1">
      <alignment horizontal="center" vertical="center"/>
    </xf>
    <xf numFmtId="0" fontId="34" fillId="5" borderId="6" xfId="5" applyFont="1" applyFill="1" applyBorder="1" applyAlignment="1">
      <alignment horizontal="center" vertical="center"/>
    </xf>
    <xf numFmtId="0" fontId="42" fillId="2" borderId="6" xfId="5" applyFont="1" applyFill="1" applyBorder="1" applyAlignment="1">
      <alignment horizontal="center" vertical="center"/>
    </xf>
    <xf numFmtId="0" fontId="34" fillId="5" borderId="7" xfId="5" applyFont="1" applyFill="1" applyBorder="1" applyAlignment="1">
      <alignment horizontal="center" vertical="center"/>
    </xf>
    <xf numFmtId="0" fontId="43" fillId="5" borderId="6" xfId="5" applyFont="1" applyFill="1" applyBorder="1" applyAlignment="1">
      <alignment horizontal="center" vertical="center"/>
    </xf>
    <xf numFmtId="0" fontId="42" fillId="5" borderId="6" xfId="5" applyFont="1" applyFill="1" applyBorder="1" applyAlignment="1">
      <alignment horizontal="center" vertical="center"/>
    </xf>
    <xf numFmtId="0" fontId="34" fillId="0" borderId="37" xfId="5" applyFont="1" applyFill="1" applyBorder="1" applyAlignment="1">
      <alignment horizontal="center" vertical="center"/>
    </xf>
    <xf numFmtId="0" fontId="43" fillId="5" borderId="9" xfId="5" applyFont="1" applyFill="1" applyBorder="1" applyAlignment="1">
      <alignment horizontal="center" vertical="center"/>
    </xf>
    <xf numFmtId="0" fontId="34" fillId="5" borderId="10" xfId="5" applyFont="1" applyFill="1" applyBorder="1" applyAlignment="1">
      <alignment horizontal="center" vertical="center"/>
    </xf>
    <xf numFmtId="0" fontId="34" fillId="5" borderId="9" xfId="5" applyFont="1" applyFill="1" applyBorder="1" applyAlignment="1">
      <alignment horizontal="center" vertical="center"/>
    </xf>
    <xf numFmtId="0" fontId="34" fillId="0" borderId="41" xfId="5" applyFont="1" applyFill="1" applyBorder="1" applyAlignment="1">
      <alignment horizontal="center" vertical="center"/>
    </xf>
    <xf numFmtId="0" fontId="34" fillId="0" borderId="44" xfId="5" applyFont="1" applyFill="1" applyBorder="1" applyAlignment="1">
      <alignment horizontal="center" vertical="center"/>
    </xf>
    <xf numFmtId="0" fontId="41" fillId="4" borderId="20" xfId="5" applyFont="1" applyFill="1" applyBorder="1" applyAlignment="1">
      <alignment horizontal="center" vertical="center"/>
    </xf>
    <xf numFmtId="0" fontId="41" fillId="0" borderId="28" xfId="5" applyFont="1" applyFill="1" applyBorder="1" applyAlignment="1">
      <alignment horizontal="center" vertical="center"/>
    </xf>
    <xf numFmtId="0" fontId="42" fillId="5" borderId="5" xfId="5" applyFont="1" applyFill="1" applyBorder="1" applyAlignment="1">
      <alignment horizontal="center" vertical="center"/>
    </xf>
    <xf numFmtId="0" fontId="34" fillId="5" borderId="5" xfId="5" applyFont="1" applyFill="1" applyBorder="1" applyAlignment="1">
      <alignment horizontal="center" vertical="center"/>
    </xf>
    <xf numFmtId="0" fontId="34" fillId="0" borderId="45" xfId="5" applyFont="1" applyFill="1" applyBorder="1" applyAlignment="1">
      <alignment horizontal="center" vertical="center"/>
    </xf>
    <xf numFmtId="0" fontId="42" fillId="5" borderId="9" xfId="5" applyFont="1" applyFill="1" applyBorder="1" applyAlignment="1">
      <alignment horizontal="center" vertical="center"/>
    </xf>
    <xf numFmtId="0" fontId="44" fillId="0" borderId="46" xfId="0" applyFont="1" applyBorder="1" applyAlignment="1">
      <alignment horizontal="center" vertical="center"/>
    </xf>
    <xf numFmtId="0" fontId="44" fillId="0" borderId="47" xfId="0" applyFont="1" applyBorder="1" applyAlignment="1">
      <alignment horizontal="center" vertical="center"/>
    </xf>
    <xf numFmtId="0" fontId="44" fillId="0" borderId="31" xfId="0" applyFont="1" applyBorder="1" applyAlignment="1">
      <alignment horizontal="center" vertical="center"/>
    </xf>
    <xf numFmtId="0" fontId="44" fillId="0" borderId="40" xfId="0" applyFont="1" applyBorder="1" applyAlignment="1">
      <alignment horizontal="center" vertical="center"/>
    </xf>
    <xf numFmtId="0" fontId="34" fillId="5" borderId="28" xfId="5" applyFont="1" applyFill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7" fillId="4" borderId="3" xfId="0" applyFont="1" applyFill="1" applyBorder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7" fillId="4" borderId="9" xfId="0" applyFont="1" applyFill="1" applyBorder="1" applyAlignment="1">
      <alignment horizontal="center" vertical="center"/>
    </xf>
    <xf numFmtId="0" fontId="46" fillId="0" borderId="0" xfId="0" applyFont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16" fontId="46" fillId="0" borderId="0" xfId="0" applyNumberFormat="1" applyFont="1" applyBorder="1" applyAlignment="1">
      <alignment horizontal="center" vertical="center"/>
    </xf>
    <xf numFmtId="0" fontId="49" fillId="7" borderId="33" xfId="0" applyFont="1" applyFill="1" applyBorder="1" applyAlignment="1">
      <alignment horizontal="left" vertical="center"/>
    </xf>
    <xf numFmtId="0" fontId="49" fillId="7" borderId="34" xfId="0" applyFont="1" applyFill="1" applyBorder="1" applyAlignment="1">
      <alignment horizontal="left" vertical="center"/>
    </xf>
    <xf numFmtId="0" fontId="46" fillId="0" borderId="6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6" fillId="0" borderId="51" xfId="0" applyFont="1" applyFill="1" applyBorder="1" applyAlignment="1">
      <alignment horizontal="left" vertical="center"/>
    </xf>
    <xf numFmtId="0" fontId="47" fillId="4" borderId="0" xfId="0" applyFont="1" applyFill="1" applyBorder="1" applyAlignment="1">
      <alignment horizontal="center" vertical="center"/>
    </xf>
    <xf numFmtId="16" fontId="47" fillId="4" borderId="0" xfId="0" applyNumberFormat="1" applyFont="1" applyFill="1" applyBorder="1" applyAlignment="1">
      <alignment horizontal="center" vertical="center"/>
    </xf>
    <xf numFmtId="0" fontId="46" fillId="4" borderId="12" xfId="0" applyFont="1" applyFill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4" borderId="53" xfId="0" applyFont="1" applyFill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6" fillId="4" borderId="54" xfId="0" applyFont="1" applyFill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16" fontId="46" fillId="0" borderId="0" xfId="0" applyNumberFormat="1" applyFont="1" applyFill="1" applyBorder="1" applyAlignment="1">
      <alignment horizontal="center" vertical="center"/>
    </xf>
    <xf numFmtId="16" fontId="47" fillId="0" borderId="0" xfId="0" applyNumberFormat="1" applyFont="1" applyFill="1" applyBorder="1" applyAlignment="1">
      <alignment horizontal="center" vertical="center"/>
    </xf>
    <xf numFmtId="0" fontId="52" fillId="7" borderId="42" xfId="0" applyFont="1" applyFill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7" fillId="0" borderId="28" xfId="0" applyFont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6" fillId="4" borderId="58" xfId="0" applyFont="1" applyFill="1" applyBorder="1" applyAlignment="1">
      <alignment horizontal="center" vertical="center"/>
    </xf>
    <xf numFmtId="0" fontId="46" fillId="0" borderId="59" xfId="0" applyFont="1" applyBorder="1" applyAlignment="1">
      <alignment horizontal="center" vertical="center"/>
    </xf>
    <xf numFmtId="0" fontId="46" fillId="4" borderId="60" xfId="0" applyFont="1" applyFill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46" fillId="0" borderId="61" xfId="0" applyFont="1" applyBorder="1" applyAlignment="1">
      <alignment horizontal="center" vertical="center"/>
    </xf>
    <xf numFmtId="0" fontId="46" fillId="4" borderId="62" xfId="0" applyFont="1" applyFill="1" applyBorder="1" applyAlignment="1">
      <alignment horizontal="center" vertical="center"/>
    </xf>
    <xf numFmtId="0" fontId="52" fillId="7" borderId="50" xfId="0" applyFont="1" applyFill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169" fontId="46" fillId="8" borderId="55" xfId="1" applyNumberFormat="1" applyFont="1" applyFill="1" applyBorder="1" applyAlignment="1">
      <alignment horizontal="center" vertical="center"/>
    </xf>
    <xf numFmtId="169" fontId="46" fillId="8" borderId="4" xfId="1" applyNumberFormat="1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61" xfId="0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52" fillId="7" borderId="39" xfId="0" applyFont="1" applyFill="1" applyBorder="1" applyAlignment="1">
      <alignment horizontal="center" vertical="center"/>
    </xf>
    <xf numFmtId="0" fontId="46" fillId="0" borderId="43" xfId="0" applyFont="1" applyBorder="1" applyAlignment="1">
      <alignment vertical="center"/>
    </xf>
    <xf numFmtId="0" fontId="46" fillId="0" borderId="48" xfId="0" applyFont="1" applyBorder="1" applyAlignment="1">
      <alignment vertical="center"/>
    </xf>
    <xf numFmtId="0" fontId="46" fillId="0" borderId="4" xfId="0" applyFont="1" applyBorder="1" applyAlignment="1">
      <alignment horizontal="center" vertical="center"/>
    </xf>
    <xf numFmtId="0" fontId="53" fillId="4" borderId="0" xfId="0" applyFont="1" applyFill="1" applyBorder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53" fillId="4" borderId="6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1" fontId="45" fillId="0" borderId="0" xfId="4" applyNumberFormat="1" applyFont="1" applyBorder="1" applyAlignment="1">
      <alignment horizontal="left" vertical="center"/>
    </xf>
    <xf numFmtId="1" fontId="45" fillId="0" borderId="0" xfId="4" applyNumberFormat="1" applyFont="1" applyAlignment="1">
      <alignment horizontal="left" vertical="center"/>
    </xf>
    <xf numFmtId="0" fontId="45" fillId="0" borderId="0" xfId="4" applyFont="1" applyBorder="1" applyAlignment="1">
      <alignment vertical="center"/>
    </xf>
    <xf numFmtId="0" fontId="55" fillId="0" borderId="6" xfId="0" applyFont="1" applyBorder="1"/>
    <xf numFmtId="16" fontId="47" fillId="4" borderId="68" xfId="0" applyNumberFormat="1" applyFont="1" applyFill="1" applyBorder="1" applyAlignment="1">
      <alignment horizontal="center" vertical="center"/>
    </xf>
    <xf numFmtId="16" fontId="47" fillId="4" borderId="69" xfId="0" applyNumberFormat="1" applyFont="1" applyFill="1" applyBorder="1" applyAlignment="1">
      <alignment horizontal="center" vertical="center"/>
    </xf>
    <xf numFmtId="0" fontId="45" fillId="0" borderId="67" xfId="0" applyFont="1" applyBorder="1" applyAlignment="1">
      <alignment vertical="center"/>
    </xf>
    <xf numFmtId="0" fontId="46" fillId="0" borderId="21" xfId="0" applyFont="1" applyBorder="1" applyAlignment="1">
      <alignment horizontal="center" vertical="center"/>
    </xf>
    <xf numFmtId="169" fontId="46" fillId="8" borderId="51" xfId="1" applyNumberFormat="1" applyFont="1" applyFill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46" fillId="4" borderId="51" xfId="0" applyFont="1" applyFill="1" applyBorder="1" applyAlignment="1">
      <alignment horizontal="center" vertical="center"/>
    </xf>
    <xf numFmtId="0" fontId="46" fillId="0" borderId="54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0" xfId="0" applyFont="1" applyFill="1" applyAlignment="1">
      <alignment vertical="center"/>
    </xf>
    <xf numFmtId="0" fontId="46" fillId="0" borderId="0" xfId="0" applyFont="1" applyAlignment="1">
      <alignment horizontal="left"/>
    </xf>
    <xf numFmtId="0" fontId="46" fillId="0" borderId="0" xfId="0" applyFont="1" applyAlignment="1">
      <alignment horizontal="center"/>
    </xf>
    <xf numFmtId="0" fontId="46" fillId="0" borderId="0" xfId="0" applyFont="1"/>
    <xf numFmtId="0" fontId="46" fillId="0" borderId="0" xfId="0" applyFont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56" fillId="4" borderId="6" xfId="0" applyFont="1" applyFill="1" applyBorder="1" applyAlignment="1">
      <alignment horizontal="center" vertical="center"/>
    </xf>
    <xf numFmtId="0" fontId="46" fillId="0" borderId="23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7" fillId="4" borderId="37" xfId="0" applyFont="1" applyFill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6" fillId="0" borderId="59" xfId="0" applyFont="1" applyBorder="1" applyAlignment="1">
      <alignment horizontal="center" vertical="center" wrapText="1"/>
    </xf>
    <xf numFmtId="0" fontId="57" fillId="4" borderId="9" xfId="0" applyFont="1" applyFill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47" fillId="4" borderId="21" xfId="0" applyFont="1" applyFill="1" applyBorder="1" applyAlignment="1">
      <alignment horizontal="center" vertical="center"/>
    </xf>
    <xf numFmtId="0" fontId="47" fillId="4" borderId="6" xfId="6" applyFont="1" applyFill="1" applyBorder="1" applyAlignment="1">
      <alignment horizontal="center" vertical="center"/>
    </xf>
    <xf numFmtId="0" fontId="47" fillId="4" borderId="23" xfId="6" applyFont="1" applyFill="1" applyBorder="1" applyAlignment="1">
      <alignment horizontal="center" vertical="center"/>
    </xf>
    <xf numFmtId="0" fontId="47" fillId="4" borderId="23" xfId="0" applyFont="1" applyFill="1" applyBorder="1" applyAlignment="1">
      <alignment horizontal="center" vertical="center"/>
    </xf>
    <xf numFmtId="0" fontId="47" fillId="4" borderId="53" xfId="0" applyFont="1" applyFill="1" applyBorder="1" applyAlignment="1">
      <alignment horizontal="center" vertical="center"/>
    </xf>
    <xf numFmtId="0" fontId="47" fillId="4" borderId="7" xfId="6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54" xfId="0" applyFont="1" applyFill="1" applyBorder="1" applyAlignment="1">
      <alignment horizontal="center" vertical="center"/>
    </xf>
    <xf numFmtId="0" fontId="47" fillId="4" borderId="10" xfId="6" applyFont="1" applyFill="1" applyBorder="1" applyAlignment="1">
      <alignment horizontal="center" vertical="center"/>
    </xf>
    <xf numFmtId="0" fontId="47" fillId="4" borderId="10" xfId="0" applyFont="1" applyFill="1" applyBorder="1" applyAlignment="1">
      <alignment horizontal="center" vertical="center"/>
    </xf>
    <xf numFmtId="0" fontId="52" fillId="0" borderId="33" xfId="0" applyFont="1" applyBorder="1" applyAlignment="1">
      <alignment vertical="center"/>
    </xf>
    <xf numFmtId="0" fontId="47" fillId="4" borderId="38" xfId="0" applyFont="1" applyFill="1" applyBorder="1" applyAlignment="1">
      <alignment horizontal="center" vertical="center"/>
    </xf>
    <xf numFmtId="0" fontId="47" fillId="4" borderId="36" xfId="0" applyFont="1" applyFill="1" applyBorder="1" applyAlignment="1">
      <alignment horizontal="center" vertical="center"/>
    </xf>
    <xf numFmtId="0" fontId="45" fillId="0" borderId="35" xfId="0" applyFont="1" applyBorder="1" applyAlignment="1">
      <alignment vertical="center"/>
    </xf>
    <xf numFmtId="0" fontId="52" fillId="0" borderId="34" xfId="0" applyFont="1" applyBorder="1" applyAlignment="1">
      <alignment vertical="center"/>
    </xf>
    <xf numFmtId="0" fontId="52" fillId="0" borderId="13" xfId="0" applyFont="1" applyBorder="1" applyAlignment="1">
      <alignment vertical="center"/>
    </xf>
    <xf numFmtId="0" fontId="52" fillId="0" borderId="0" xfId="0" applyFont="1" applyBorder="1" applyAlignment="1">
      <alignment horizontal="center" vertical="center"/>
    </xf>
    <xf numFmtId="0" fontId="47" fillId="4" borderId="20" xfId="0" applyFont="1" applyFill="1" applyBorder="1" applyAlignment="1">
      <alignment horizontal="center" vertical="center"/>
    </xf>
    <xf numFmtId="0" fontId="47" fillId="4" borderId="5" xfId="0" applyFont="1" applyFill="1" applyBorder="1" applyAlignment="1">
      <alignment horizontal="center" vertical="center"/>
    </xf>
    <xf numFmtId="0" fontId="47" fillId="4" borderId="8" xfId="0" applyFont="1" applyFill="1" applyBorder="1" applyAlignment="1">
      <alignment horizontal="center" vertical="center"/>
    </xf>
    <xf numFmtId="0" fontId="46" fillId="0" borderId="0" xfId="0" applyFont="1" applyAlignment="1"/>
    <xf numFmtId="0" fontId="53" fillId="0" borderId="0" xfId="0" applyFont="1" applyAlignment="1">
      <alignment vertical="center"/>
    </xf>
    <xf numFmtId="0" fontId="47" fillId="0" borderId="28" xfId="7" applyFont="1" applyBorder="1" applyAlignment="1">
      <alignment horizontal="center" vertical="center"/>
    </xf>
    <xf numFmtId="0" fontId="47" fillId="0" borderId="9" xfId="7" applyFont="1" applyBorder="1" applyAlignment="1">
      <alignment horizontal="center" vertical="center"/>
    </xf>
    <xf numFmtId="0" fontId="47" fillId="0" borderId="0" xfId="7" applyFont="1" applyFill="1" applyAlignment="1">
      <alignment horizontal="center" vertical="center"/>
    </xf>
    <xf numFmtId="0" fontId="47" fillId="4" borderId="0" xfId="0" applyFont="1" applyFill="1" applyAlignment="1">
      <alignment horizontal="center" vertical="center"/>
    </xf>
    <xf numFmtId="16" fontId="47" fillId="4" borderId="0" xfId="0" applyNumberFormat="1" applyFont="1" applyFill="1" applyAlignment="1">
      <alignment horizontal="center" vertical="center"/>
    </xf>
    <xf numFmtId="16" fontId="51" fillId="4" borderId="0" xfId="0" applyNumberFormat="1" applyFont="1" applyFill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6" fillId="0" borderId="0" xfId="7" applyFont="1" applyFill="1" applyAlignment="1">
      <alignment horizontal="center" vertical="center"/>
    </xf>
    <xf numFmtId="0" fontId="47" fillId="4" borderId="28" xfId="7" applyFont="1" applyFill="1" applyBorder="1" applyAlignment="1">
      <alignment horizontal="center" vertical="center"/>
    </xf>
    <xf numFmtId="0" fontId="46" fillId="4" borderId="0" xfId="0" applyFont="1" applyFill="1" applyAlignment="1">
      <alignment horizontal="left" vertical="center"/>
    </xf>
    <xf numFmtId="0" fontId="46" fillId="4" borderId="6" xfId="7" applyFont="1" applyFill="1" applyBorder="1" applyAlignment="1">
      <alignment horizontal="center" vertical="center"/>
    </xf>
    <xf numFmtId="0" fontId="46" fillId="0" borderId="0" xfId="0" applyFont="1" applyBorder="1" applyAlignment="1">
      <alignment vertical="center"/>
    </xf>
    <xf numFmtId="0" fontId="46" fillId="4" borderId="51" xfId="0" applyFont="1" applyFill="1" applyBorder="1" applyAlignment="1">
      <alignment horizontal="left" vertical="center"/>
    </xf>
    <xf numFmtId="0" fontId="47" fillId="0" borderId="0" xfId="7" applyFont="1" applyFill="1" applyBorder="1" applyAlignment="1">
      <alignment horizontal="center" vertical="center"/>
    </xf>
    <xf numFmtId="0" fontId="49" fillId="7" borderId="43" xfId="0" applyFont="1" applyFill="1" applyBorder="1" applyAlignment="1">
      <alignment vertical="center"/>
    </xf>
    <xf numFmtId="0" fontId="53" fillId="4" borderId="6" xfId="7" applyFont="1" applyFill="1" applyBorder="1" applyAlignment="1">
      <alignment horizontal="center" vertical="center"/>
    </xf>
    <xf numFmtId="0" fontId="47" fillId="4" borderId="9" xfId="7" applyFont="1" applyFill="1" applyBorder="1" applyAlignment="1">
      <alignment horizontal="center" vertical="center"/>
    </xf>
    <xf numFmtId="0" fontId="46" fillId="0" borderId="28" xfId="7" applyFont="1" applyBorder="1" applyAlignment="1">
      <alignment horizontal="center" vertical="center"/>
    </xf>
    <xf numFmtId="0" fontId="46" fillId="0" borderId="53" xfId="7" applyFont="1" applyBorder="1" applyAlignment="1">
      <alignment horizontal="center" vertical="center"/>
    </xf>
    <xf numFmtId="0" fontId="46" fillId="0" borderId="59" xfId="7" applyFont="1" applyBorder="1" applyAlignment="1">
      <alignment horizontal="center" vertical="center"/>
    </xf>
    <xf numFmtId="0" fontId="46" fillId="0" borderId="19" xfId="7" applyFont="1" applyBorder="1" applyAlignment="1">
      <alignment horizontal="center" vertical="center"/>
    </xf>
    <xf numFmtId="0" fontId="46" fillId="0" borderId="6" xfId="7" applyFont="1" applyBorder="1" applyAlignment="1">
      <alignment horizontal="center" vertical="center"/>
    </xf>
    <xf numFmtId="0" fontId="46" fillId="0" borderId="9" xfId="7" applyFont="1" applyBorder="1" applyAlignment="1">
      <alignment horizontal="center" vertical="center"/>
    </xf>
    <xf numFmtId="0" fontId="47" fillId="0" borderId="6" xfId="7" applyFont="1" applyBorder="1" applyAlignment="1">
      <alignment horizontal="center" vertical="center"/>
    </xf>
    <xf numFmtId="0" fontId="46" fillId="0" borderId="21" xfId="7" applyFont="1" applyBorder="1" applyAlignment="1">
      <alignment horizontal="center" vertical="center"/>
    </xf>
    <xf numFmtId="0" fontId="46" fillId="0" borderId="55" xfId="7" applyFont="1" applyBorder="1" applyAlignment="1">
      <alignment horizontal="center" vertical="center"/>
    </xf>
    <xf numFmtId="0" fontId="46" fillId="0" borderId="71" xfId="7" applyFont="1" applyBorder="1" applyAlignment="1">
      <alignment horizontal="center" vertical="center"/>
    </xf>
    <xf numFmtId="0" fontId="46" fillId="0" borderId="0" xfId="7" applyFont="1" applyBorder="1" applyAlignment="1">
      <alignment horizontal="center" vertical="center"/>
    </xf>
    <xf numFmtId="0" fontId="46" fillId="0" borderId="0" xfId="7" applyFont="1" applyFill="1" applyBorder="1" applyAlignment="1">
      <alignment horizontal="center" vertical="center"/>
    </xf>
    <xf numFmtId="0" fontId="46" fillId="4" borderId="39" xfId="7" applyFont="1" applyFill="1" applyBorder="1" applyAlignment="1">
      <alignment horizontal="center" vertical="center"/>
    </xf>
    <xf numFmtId="0" fontId="46" fillId="4" borderId="59" xfId="7" applyFont="1" applyFill="1" applyBorder="1" applyAlignment="1">
      <alignment horizontal="center" vertical="center"/>
    </xf>
    <xf numFmtId="0" fontId="46" fillId="4" borderId="61" xfId="7" applyFont="1" applyFill="1" applyBorder="1" applyAlignment="1">
      <alignment horizontal="center" vertical="center"/>
    </xf>
    <xf numFmtId="0" fontId="46" fillId="0" borderId="38" xfId="7" applyFont="1" applyBorder="1" applyAlignment="1">
      <alignment horizontal="center" vertical="center"/>
    </xf>
    <xf numFmtId="0" fontId="46" fillId="0" borderId="5" xfId="7" applyFont="1" applyBorder="1" applyAlignment="1">
      <alignment horizontal="center" vertical="center"/>
    </xf>
    <xf numFmtId="0" fontId="47" fillId="0" borderId="8" xfId="7" applyFont="1" applyBorder="1" applyAlignment="1">
      <alignment horizontal="center" vertical="center"/>
    </xf>
    <xf numFmtId="0" fontId="47" fillId="0" borderId="10" xfId="7" applyFont="1" applyBorder="1" applyAlignment="1">
      <alignment horizontal="center" vertical="center"/>
    </xf>
    <xf numFmtId="0" fontId="47" fillId="0" borderId="5" xfId="7" applyFont="1" applyBorder="1" applyAlignment="1">
      <alignment horizontal="center" vertical="center"/>
    </xf>
    <xf numFmtId="0" fontId="46" fillId="0" borderId="51" xfId="7" applyFont="1" applyBorder="1" applyAlignment="1">
      <alignment horizontal="left" vertical="center"/>
    </xf>
    <xf numFmtId="0" fontId="47" fillId="0" borderId="0" xfId="7" applyFont="1" applyBorder="1" applyAlignment="1">
      <alignment horizontal="center" vertical="center"/>
    </xf>
    <xf numFmtId="0" fontId="49" fillId="7" borderId="34" xfId="0" applyFont="1" applyFill="1" applyBorder="1" applyAlignment="1">
      <alignment vertical="center"/>
    </xf>
    <xf numFmtId="0" fontId="46" fillId="0" borderId="0" xfId="7" applyFont="1" applyBorder="1" applyAlignment="1">
      <alignment horizontal="left" vertical="center"/>
    </xf>
    <xf numFmtId="0" fontId="47" fillId="4" borderId="0" xfId="7" applyFont="1" applyFill="1" applyBorder="1" applyAlignment="1">
      <alignment horizontal="center" vertical="center"/>
    </xf>
    <xf numFmtId="16" fontId="47" fillId="4" borderId="0" xfId="7" applyNumberFormat="1" applyFont="1" applyFill="1" applyBorder="1" applyAlignment="1">
      <alignment horizontal="center" vertical="center"/>
    </xf>
    <xf numFmtId="0" fontId="46" fillId="0" borderId="60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46" fillId="0" borderId="73" xfId="0" applyFont="1" applyBorder="1" applyAlignment="1">
      <alignment horizontal="center" vertical="center"/>
    </xf>
    <xf numFmtId="0" fontId="46" fillId="0" borderId="58" xfId="0" applyFont="1" applyBorder="1" applyAlignment="1">
      <alignment horizontal="center" vertical="center"/>
    </xf>
    <xf numFmtId="0" fontId="46" fillId="0" borderId="39" xfId="7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53" fillId="0" borderId="14" xfId="7" applyFont="1" applyBorder="1" applyAlignment="1">
      <alignment horizontal="center" vertical="center"/>
    </xf>
    <xf numFmtId="0" fontId="53" fillId="0" borderId="3" xfId="0" applyFont="1" applyFill="1" applyBorder="1" applyAlignment="1">
      <alignment horizontal="center" vertical="center"/>
    </xf>
    <xf numFmtId="0" fontId="53" fillId="0" borderId="6" xfId="0" applyFont="1" applyFill="1" applyBorder="1" applyAlignment="1">
      <alignment horizontal="center" vertical="center"/>
    </xf>
    <xf numFmtId="0" fontId="53" fillId="4" borderId="9" xfId="7" applyFont="1" applyFill="1" applyBorder="1" applyAlignment="1">
      <alignment horizontal="center" vertical="center"/>
    </xf>
    <xf numFmtId="0" fontId="46" fillId="0" borderId="28" xfId="0" applyFont="1" applyFill="1" applyBorder="1" applyAlignment="1">
      <alignment horizontal="center" vertical="center"/>
    </xf>
    <xf numFmtId="0" fontId="46" fillId="0" borderId="6" xfId="0" applyFont="1" applyFill="1" applyBorder="1" applyAlignment="1">
      <alignment horizontal="center" vertical="center"/>
    </xf>
    <xf numFmtId="0" fontId="46" fillId="0" borderId="54" xfId="7" applyFont="1" applyBorder="1" applyAlignment="1">
      <alignment horizontal="center" vertical="center"/>
    </xf>
    <xf numFmtId="0" fontId="47" fillId="0" borderId="59" xfId="7" applyFont="1" applyBorder="1" applyAlignment="1">
      <alignment horizontal="center" vertical="center"/>
    </xf>
    <xf numFmtId="0" fontId="47" fillId="0" borderId="53" xfId="7" applyFont="1" applyBorder="1" applyAlignment="1">
      <alignment horizontal="center" vertical="center"/>
    </xf>
    <xf numFmtId="0" fontId="47" fillId="0" borderId="20" xfId="7" applyFont="1" applyBorder="1" applyAlignment="1">
      <alignment horizontal="center" vertical="center"/>
    </xf>
    <xf numFmtId="0" fontId="46" fillId="4" borderId="55" xfId="0" applyFont="1" applyFill="1" applyBorder="1" applyAlignment="1">
      <alignment horizontal="center" vertical="center"/>
    </xf>
    <xf numFmtId="0" fontId="53" fillId="0" borderId="24" xfId="7" applyFont="1" applyBorder="1" applyAlignment="1">
      <alignment horizontal="center" vertical="center"/>
    </xf>
    <xf numFmtId="0" fontId="46" fillId="4" borderId="0" xfId="0" applyFont="1" applyFill="1" applyAlignment="1">
      <alignment vertical="center"/>
    </xf>
    <xf numFmtId="0" fontId="47" fillId="0" borderId="23" xfId="0" applyFont="1" applyBorder="1" applyAlignment="1">
      <alignment horizontal="center" vertical="center"/>
    </xf>
    <xf numFmtId="0" fontId="53" fillId="0" borderId="0" xfId="0" applyFont="1" applyBorder="1" applyAlignment="1">
      <alignment vertical="center"/>
    </xf>
    <xf numFmtId="0" fontId="45" fillId="0" borderId="0" xfId="3" applyFont="1" applyBorder="1" applyAlignment="1">
      <alignment vertical="center"/>
    </xf>
    <xf numFmtId="0" fontId="46" fillId="0" borderId="58" xfId="7" applyFont="1" applyBorder="1" applyAlignment="1">
      <alignment horizontal="center" vertical="center"/>
    </xf>
    <xf numFmtId="0" fontId="46" fillId="0" borderId="60" xfId="7" applyFont="1" applyBorder="1" applyAlignment="1">
      <alignment horizontal="center" vertical="center"/>
    </xf>
    <xf numFmtId="0" fontId="53" fillId="0" borderId="71" xfId="7" applyFont="1" applyBorder="1" applyAlignment="1">
      <alignment horizontal="center" vertical="center"/>
    </xf>
    <xf numFmtId="0" fontId="53" fillId="0" borderId="73" xfId="7" applyFont="1" applyBorder="1" applyAlignment="1">
      <alignment horizontal="center" vertical="center"/>
    </xf>
    <xf numFmtId="0" fontId="46" fillId="4" borderId="19" xfId="0" applyFont="1" applyFill="1" applyBorder="1" applyAlignment="1">
      <alignment horizontal="center" vertical="center"/>
    </xf>
    <xf numFmtId="0" fontId="46" fillId="0" borderId="0" xfId="0" applyFont="1" applyBorder="1"/>
    <xf numFmtId="0" fontId="46" fillId="4" borderId="0" xfId="0" applyFont="1" applyFill="1"/>
    <xf numFmtId="0" fontId="46" fillId="0" borderId="0" xfId="0" applyFont="1" applyFill="1" applyBorder="1" applyAlignment="1">
      <alignment vertical="center"/>
    </xf>
    <xf numFmtId="0" fontId="47" fillId="4" borderId="0" xfId="0" applyFont="1" applyFill="1" applyAlignment="1">
      <alignment vertical="center"/>
    </xf>
    <xf numFmtId="0" fontId="46" fillId="4" borderId="0" xfId="0" applyFont="1" applyFill="1" applyAlignment="1">
      <alignment horizontal="left"/>
    </xf>
    <xf numFmtId="0" fontId="46" fillId="4" borderId="0" xfId="0" applyFont="1" applyFill="1" applyAlignment="1">
      <alignment horizontal="center"/>
    </xf>
    <xf numFmtId="0" fontId="46" fillId="0" borderId="0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center"/>
    </xf>
    <xf numFmtId="0" fontId="58" fillId="0" borderId="0" xfId="0" applyFont="1" applyAlignment="1">
      <alignment vertical="center"/>
    </xf>
    <xf numFmtId="0" fontId="58" fillId="4" borderId="0" xfId="0" applyFont="1" applyFill="1" applyAlignment="1">
      <alignment vertical="center"/>
    </xf>
    <xf numFmtId="0" fontId="47" fillId="0" borderId="53" xfId="0" applyFont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/>
    </xf>
    <xf numFmtId="0" fontId="46" fillId="4" borderId="23" xfId="0" applyFont="1" applyFill="1" applyBorder="1" applyAlignment="1">
      <alignment horizontal="center" vertical="center"/>
    </xf>
    <xf numFmtId="0" fontId="47" fillId="0" borderId="9" xfId="0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/>
    </xf>
    <xf numFmtId="0" fontId="49" fillId="7" borderId="13" xfId="0" applyFont="1" applyFill="1" applyBorder="1" applyAlignment="1">
      <alignment horizontal="left" vertical="center"/>
    </xf>
    <xf numFmtId="0" fontId="46" fillId="7" borderId="12" xfId="0" applyFont="1" applyFill="1" applyBorder="1" applyAlignment="1">
      <alignment horizontal="left"/>
    </xf>
    <xf numFmtId="165" fontId="49" fillId="7" borderId="50" xfId="0" applyNumberFormat="1" applyFont="1" applyFill="1" applyBorder="1" applyAlignment="1">
      <alignment vertical="center"/>
    </xf>
    <xf numFmtId="0" fontId="46" fillId="4" borderId="51" xfId="6" applyFont="1" applyFill="1" applyBorder="1" applyAlignment="1">
      <alignment horizontal="left" vertical="center"/>
    </xf>
    <xf numFmtId="0" fontId="47" fillId="4" borderId="0" xfId="6" applyFont="1" applyFill="1" applyBorder="1" applyAlignment="1">
      <alignment horizontal="center" vertical="center"/>
    </xf>
    <xf numFmtId="168" fontId="47" fillId="4" borderId="0" xfId="0" applyNumberFormat="1" applyFont="1" applyFill="1" applyBorder="1" applyAlignment="1">
      <alignment horizontal="center" vertical="center"/>
    </xf>
    <xf numFmtId="170" fontId="47" fillId="4" borderId="0" xfId="0" applyNumberFormat="1" applyFont="1" applyFill="1" applyBorder="1" applyAlignment="1">
      <alignment horizontal="center" vertical="center"/>
    </xf>
    <xf numFmtId="0" fontId="46" fillId="4" borderId="0" xfId="6" applyFont="1" applyFill="1" applyBorder="1" applyAlignment="1">
      <alignment horizontal="center" vertical="center"/>
    </xf>
    <xf numFmtId="0" fontId="46" fillId="0" borderId="68" xfId="0" applyFont="1" applyBorder="1" applyAlignment="1">
      <alignment horizontal="center" vertical="center"/>
    </xf>
    <xf numFmtId="0" fontId="46" fillId="0" borderId="0" xfId="0" applyFont="1" applyFill="1"/>
    <xf numFmtId="0" fontId="46" fillId="0" borderId="58" xfId="6" applyFont="1" applyBorder="1" applyAlignment="1">
      <alignment horizontal="center" vertical="center"/>
    </xf>
    <xf numFmtId="0" fontId="46" fillId="0" borderId="60" xfId="6" applyFont="1" applyBorder="1" applyAlignment="1">
      <alignment horizontal="center" vertical="center"/>
    </xf>
    <xf numFmtId="16" fontId="46" fillId="4" borderId="0" xfId="6" applyNumberFormat="1" applyFont="1" applyFill="1" applyBorder="1" applyAlignment="1">
      <alignment horizontal="center" vertical="center"/>
    </xf>
    <xf numFmtId="0" fontId="46" fillId="0" borderId="51" xfId="6" applyFont="1" applyBorder="1" applyAlignment="1">
      <alignment horizontal="left" vertical="center"/>
    </xf>
    <xf numFmtId="0" fontId="47" fillId="0" borderId="0" xfId="6" applyFont="1" applyFill="1" applyBorder="1" applyAlignment="1">
      <alignment horizontal="center" vertical="center"/>
    </xf>
    <xf numFmtId="0" fontId="47" fillId="0" borderId="0" xfId="6" applyFont="1" applyBorder="1" applyAlignment="1">
      <alignment horizontal="center" vertical="center"/>
    </xf>
    <xf numFmtId="168" fontId="47" fillId="0" borderId="0" xfId="0" applyNumberFormat="1" applyFont="1" applyBorder="1" applyAlignment="1">
      <alignment horizontal="center" vertical="center"/>
    </xf>
    <xf numFmtId="170" fontId="47" fillId="0" borderId="0" xfId="0" applyNumberFormat="1" applyFont="1" applyBorder="1" applyAlignment="1">
      <alignment horizontal="center" vertical="center"/>
    </xf>
    <xf numFmtId="0" fontId="46" fillId="0" borderId="0" xfId="6" applyFont="1" applyBorder="1" applyAlignment="1">
      <alignment horizontal="center" vertical="center"/>
    </xf>
    <xf numFmtId="0" fontId="46" fillId="0" borderId="0" xfId="6" applyFont="1" applyBorder="1" applyAlignment="1">
      <alignment horizontal="left" vertical="center"/>
    </xf>
    <xf numFmtId="16" fontId="46" fillId="0" borderId="0" xfId="6" applyNumberFormat="1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56" fillId="0" borderId="0" xfId="0" applyFont="1" applyFill="1"/>
    <xf numFmtId="0" fontId="56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0" fontId="56" fillId="0" borderId="51" xfId="0" applyFont="1" applyFill="1" applyBorder="1" applyAlignment="1">
      <alignment horizontal="left" vertical="center"/>
    </xf>
    <xf numFmtId="0" fontId="47" fillId="4" borderId="19" xfId="6" applyFont="1" applyFill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72" fillId="0" borderId="0" xfId="0" applyFont="1" applyBorder="1" applyAlignment="1">
      <alignment horizontal="center"/>
    </xf>
    <xf numFmtId="0" fontId="49" fillId="7" borderId="13" xfId="0" applyFont="1" applyFill="1" applyBorder="1" applyAlignment="1">
      <alignment vertical="center"/>
    </xf>
    <xf numFmtId="0" fontId="47" fillId="4" borderId="5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47" fillId="4" borderId="72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46" fillId="0" borderId="53" xfId="6" applyFont="1" applyBorder="1" applyAlignment="1">
      <alignment horizontal="center" vertical="center"/>
    </xf>
    <xf numFmtId="0" fontId="46" fillId="7" borderId="34" xfId="0" applyFont="1" applyFill="1" applyBorder="1" applyAlignment="1">
      <alignment horizontal="left"/>
    </xf>
    <xf numFmtId="0" fontId="46" fillId="0" borderId="3" xfId="6" applyFont="1" applyBorder="1" applyAlignment="1">
      <alignment horizontal="center" vertical="center"/>
    </xf>
    <xf numFmtId="0" fontId="46" fillId="0" borderId="4" xfId="6" applyFont="1" applyBorder="1" applyAlignment="1">
      <alignment horizontal="center" vertical="center"/>
    </xf>
    <xf numFmtId="0" fontId="73" fillId="0" borderId="40" xfId="0" applyFont="1" applyBorder="1" applyAlignment="1">
      <alignment horizontal="center" vertical="center"/>
    </xf>
    <xf numFmtId="0" fontId="73" fillId="6" borderId="40" xfId="0" applyFont="1" applyFill="1" applyBorder="1" applyAlignment="1">
      <alignment horizontal="center" vertical="center"/>
    </xf>
    <xf numFmtId="0" fontId="74" fillId="0" borderId="40" xfId="0" applyFont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vertical="center"/>
    </xf>
    <xf numFmtId="0" fontId="46" fillId="0" borderId="23" xfId="6" applyFont="1" applyBorder="1" applyAlignment="1">
      <alignment horizontal="center" vertical="center"/>
    </xf>
    <xf numFmtId="0" fontId="75" fillId="8" borderId="75" xfId="0" applyFont="1" applyFill="1" applyBorder="1" applyAlignment="1">
      <alignment horizontal="center" vertical="center"/>
    </xf>
    <xf numFmtId="0" fontId="76" fillId="0" borderId="30" xfId="0" applyFont="1" applyBorder="1" applyAlignment="1">
      <alignment horizontal="center" vertical="center" wrapText="1"/>
    </xf>
    <xf numFmtId="0" fontId="46" fillId="0" borderId="10" xfId="7" applyFont="1" applyBorder="1" applyAlignment="1">
      <alignment horizontal="center" vertical="center"/>
    </xf>
    <xf numFmtId="0" fontId="46" fillId="0" borderId="19" xfId="6" applyFont="1" applyBorder="1" applyAlignment="1">
      <alignment horizontal="center" vertical="center"/>
    </xf>
    <xf numFmtId="0" fontId="46" fillId="0" borderId="21" xfId="6" applyFont="1" applyBorder="1" applyAlignment="1">
      <alignment horizontal="center" vertical="center"/>
    </xf>
    <xf numFmtId="0" fontId="46" fillId="0" borderId="22" xfId="6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7" fillId="4" borderId="0" xfId="0" applyNumberFormat="1" applyFont="1" applyFill="1" applyBorder="1" applyAlignment="1">
      <alignment horizontal="center" vertical="center"/>
    </xf>
    <xf numFmtId="0" fontId="53" fillId="4" borderId="0" xfId="0" applyNumberFormat="1" applyFont="1" applyFill="1" applyBorder="1" applyAlignment="1">
      <alignment horizontal="center" vertical="center"/>
    </xf>
    <xf numFmtId="0" fontId="47" fillId="4" borderId="69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/>
    </xf>
    <xf numFmtId="0" fontId="46" fillId="0" borderId="6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/>
    </xf>
    <xf numFmtId="0" fontId="8" fillId="0" borderId="7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47" fillId="4" borderId="6" xfId="0" applyFont="1" applyFill="1" applyBorder="1" applyAlignment="1">
      <alignment horizontal="center" vertical="center"/>
    </xf>
    <xf numFmtId="0" fontId="47" fillId="4" borderId="3" xfId="0" applyFont="1" applyFill="1" applyBorder="1" applyAlignment="1">
      <alignment horizontal="center" vertical="center"/>
    </xf>
    <xf numFmtId="0" fontId="47" fillId="4" borderId="0" xfId="0" applyFont="1" applyFill="1" applyAlignment="1">
      <alignment horizontal="right"/>
    </xf>
    <xf numFmtId="0" fontId="47" fillId="4" borderId="0" xfId="0" applyFont="1" applyFill="1"/>
    <xf numFmtId="0" fontId="46" fillId="0" borderId="0" xfId="0" applyFont="1" applyAlignment="1">
      <alignment horizontal="center" vertical="center"/>
    </xf>
    <xf numFmtId="168" fontId="53" fillId="4" borderId="0" xfId="0" applyNumberFormat="1" applyFont="1" applyFill="1" applyBorder="1" applyAlignment="1">
      <alignment horizontal="center" vertical="center"/>
    </xf>
    <xf numFmtId="170" fontId="53" fillId="8" borderId="0" xfId="0" applyNumberFormat="1" applyFont="1" applyFill="1" applyBorder="1" applyAlignment="1">
      <alignment horizontal="center" vertical="center"/>
    </xf>
    <xf numFmtId="16" fontId="47" fillId="4" borderId="0" xfId="6" applyNumberFormat="1" applyFont="1" applyFill="1" applyBorder="1" applyAlignment="1">
      <alignment horizontal="center" vertical="center"/>
    </xf>
    <xf numFmtId="0" fontId="46" fillId="8" borderId="20" xfId="1" applyFont="1" applyFill="1" applyBorder="1" applyAlignment="1">
      <alignment horizontal="center" vertical="center"/>
    </xf>
    <xf numFmtId="0" fontId="46" fillId="8" borderId="28" xfId="1" applyFont="1" applyFill="1" applyBorder="1" applyAlignment="1">
      <alignment horizontal="center" vertical="center"/>
    </xf>
    <xf numFmtId="169" fontId="59" fillId="8" borderId="28" xfId="1" applyNumberFormat="1" applyFont="1" applyFill="1" applyBorder="1" applyAlignment="1">
      <alignment horizontal="center" vertical="center" wrapText="1"/>
    </xf>
    <xf numFmtId="0" fontId="46" fillId="8" borderId="76" xfId="1" applyFont="1" applyFill="1" applyBorder="1" applyAlignment="1">
      <alignment horizontal="center" vertical="center"/>
    </xf>
    <xf numFmtId="0" fontId="46" fillId="8" borderId="76" xfId="1" applyFont="1" applyFill="1" applyBorder="1" applyAlignment="1">
      <alignment horizontal="center" vertical="center" wrapText="1"/>
    </xf>
    <xf numFmtId="0" fontId="46" fillId="8" borderId="77" xfId="1" applyFont="1" applyFill="1" applyBorder="1" applyAlignment="1">
      <alignment horizontal="center" vertical="center"/>
    </xf>
    <xf numFmtId="0" fontId="46" fillId="8" borderId="77" xfId="1" applyFont="1" applyFill="1" applyBorder="1" applyAlignment="1">
      <alignment horizontal="center" vertical="center" wrapText="1"/>
    </xf>
    <xf numFmtId="0" fontId="46" fillId="8" borderId="79" xfId="1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/>
    </xf>
    <xf numFmtId="0" fontId="7" fillId="8" borderId="76" xfId="0" applyFont="1" applyFill="1" applyBorder="1" applyAlignment="1">
      <alignment horizontal="center"/>
    </xf>
    <xf numFmtId="0" fontId="46" fillId="0" borderId="0" xfId="0" applyFont="1" applyAlignment="1">
      <alignment horizontal="center" vertical="center"/>
    </xf>
    <xf numFmtId="0" fontId="14" fillId="0" borderId="16" xfId="0" applyFont="1" applyFill="1" applyBorder="1" applyAlignment="1">
      <alignment horizontal="center"/>
    </xf>
    <xf numFmtId="0" fontId="11" fillId="0" borderId="76" xfId="0" applyFont="1" applyBorder="1" applyAlignment="1">
      <alignment horizontal="center"/>
    </xf>
    <xf numFmtId="0" fontId="46" fillId="0" borderId="20" xfId="0" applyFont="1" applyBorder="1" applyAlignment="1">
      <alignment horizontal="center" vertical="center"/>
    </xf>
    <xf numFmtId="0" fontId="46" fillId="0" borderId="60" xfId="7" applyFont="1" applyBorder="1" applyAlignment="1">
      <alignment horizontal="center" vertical="center"/>
    </xf>
    <xf numFmtId="0" fontId="47" fillId="0" borderId="19" xfId="7" applyFont="1" applyBorder="1" applyAlignment="1">
      <alignment horizontal="center" vertical="center"/>
    </xf>
    <xf numFmtId="0" fontId="47" fillId="0" borderId="14" xfId="7" applyFont="1" applyBorder="1" applyAlignment="1">
      <alignment horizontal="center" vertical="center"/>
    </xf>
    <xf numFmtId="0" fontId="47" fillId="0" borderId="28" xfId="7" applyFont="1" applyBorder="1" applyAlignment="1">
      <alignment horizontal="center" vertical="center"/>
    </xf>
    <xf numFmtId="0" fontId="46" fillId="0" borderId="22" xfId="7" applyFont="1" applyBorder="1" applyAlignment="1">
      <alignment horizontal="center" vertical="center"/>
    </xf>
    <xf numFmtId="0" fontId="46" fillId="0" borderId="19" xfId="7" applyFont="1" applyBorder="1" applyAlignment="1">
      <alignment horizontal="center" vertical="center"/>
    </xf>
    <xf numFmtId="0" fontId="46" fillId="0" borderId="81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/>
    </xf>
    <xf numFmtId="0" fontId="51" fillId="4" borderId="0" xfId="0" applyFont="1" applyFill="1" applyBorder="1" applyAlignment="1">
      <alignment horizontal="center" vertical="center"/>
    </xf>
    <xf numFmtId="0" fontId="46" fillId="4" borderId="2" xfId="0" applyFont="1" applyFill="1" applyBorder="1" applyAlignment="1">
      <alignment horizontal="center" vertical="center"/>
    </xf>
    <xf numFmtId="16" fontId="51" fillId="4" borderId="0" xfId="6" applyNumberFormat="1" applyFont="1" applyFill="1" applyBorder="1" applyAlignment="1">
      <alignment horizontal="center" vertical="center"/>
    </xf>
    <xf numFmtId="16" fontId="47" fillId="4" borderId="69" xfId="6" applyNumberFormat="1" applyFont="1" applyFill="1" applyBorder="1" applyAlignment="1">
      <alignment horizontal="center" vertical="center"/>
    </xf>
    <xf numFmtId="0" fontId="46" fillId="4" borderId="81" xfId="0" applyFont="1" applyFill="1" applyBorder="1" applyAlignment="1">
      <alignment horizontal="center" vertical="center"/>
    </xf>
    <xf numFmtId="0" fontId="46" fillId="0" borderId="76" xfId="6" applyFont="1" applyBorder="1" applyAlignment="1">
      <alignment horizontal="center" vertical="center"/>
    </xf>
    <xf numFmtId="0" fontId="46" fillId="0" borderId="78" xfId="6" applyFont="1" applyBorder="1" applyAlignment="1">
      <alignment horizontal="center" vertical="center"/>
    </xf>
    <xf numFmtId="0" fontId="46" fillId="0" borderId="80" xfId="6" applyFont="1" applyBorder="1" applyAlignment="1">
      <alignment horizontal="center" vertical="center"/>
    </xf>
    <xf numFmtId="0" fontId="46" fillId="0" borderId="77" xfId="6" applyFont="1" applyBorder="1" applyAlignment="1">
      <alignment horizontal="center" vertical="center"/>
    </xf>
    <xf numFmtId="0" fontId="46" fillId="0" borderId="79" xfId="6" applyFont="1" applyBorder="1" applyAlignment="1">
      <alignment horizontal="center" vertical="center"/>
    </xf>
    <xf numFmtId="0" fontId="7" fillId="0" borderId="76" xfId="0" applyFont="1" applyBorder="1" applyAlignment="1">
      <alignment horizontal="center"/>
    </xf>
    <xf numFmtId="0" fontId="46" fillId="4" borderId="0" xfId="0" applyFont="1" applyFill="1" applyBorder="1" applyAlignment="1">
      <alignment horizontal="center" vertical="center"/>
    </xf>
    <xf numFmtId="0" fontId="46" fillId="4" borderId="51" xfId="0" applyFont="1" applyFill="1" applyBorder="1" applyAlignment="1">
      <alignment horizontal="left" vertical="center"/>
    </xf>
    <xf numFmtId="16" fontId="47" fillId="4" borderId="0" xfId="0" applyNumberFormat="1" applyFont="1" applyFill="1" applyBorder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vertical="center"/>
    </xf>
    <xf numFmtId="0" fontId="46" fillId="4" borderId="0" xfId="0" applyFont="1" applyFill="1" applyBorder="1" applyAlignment="1">
      <alignment vertical="center"/>
    </xf>
    <xf numFmtId="0" fontId="47" fillId="4" borderId="0" xfId="0" applyFont="1" applyFill="1" applyBorder="1" applyAlignment="1">
      <alignment vertical="center"/>
    </xf>
    <xf numFmtId="0" fontId="45" fillId="4" borderId="0" xfId="0" applyFont="1" applyFill="1" applyBorder="1" applyAlignment="1">
      <alignment vertical="center"/>
    </xf>
    <xf numFmtId="169" fontId="46" fillId="4" borderId="0" xfId="1" applyNumberFormat="1" applyFont="1" applyFill="1" applyBorder="1" applyAlignment="1">
      <alignment horizontal="center" vertical="center"/>
    </xf>
    <xf numFmtId="1" fontId="45" fillId="4" borderId="0" xfId="4" applyNumberFormat="1" applyFont="1" applyFill="1" applyBorder="1" applyAlignment="1">
      <alignment horizontal="left" vertical="center"/>
    </xf>
    <xf numFmtId="1" fontId="45" fillId="4" borderId="0" xfId="4" applyNumberFormat="1" applyFont="1" applyFill="1" applyAlignment="1">
      <alignment horizontal="left" vertical="center"/>
    </xf>
    <xf numFmtId="0" fontId="45" fillId="4" borderId="0" xfId="4" applyFont="1" applyFill="1" applyBorder="1" applyAlignment="1">
      <alignment vertical="center"/>
    </xf>
    <xf numFmtId="0" fontId="46" fillId="0" borderId="0" xfId="0" applyFont="1" applyAlignment="1">
      <alignment horizontal="center"/>
    </xf>
    <xf numFmtId="0" fontId="46" fillId="4" borderId="21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29" fillId="0" borderId="76" xfId="0" applyFont="1" applyBorder="1" applyAlignment="1">
      <alignment horizontal="center"/>
    </xf>
    <xf numFmtId="172" fontId="46" fillId="0" borderId="76" xfId="12" applyNumberFormat="1" applyFont="1" applyBorder="1" applyAlignment="1">
      <alignment horizontal="center" vertical="center"/>
    </xf>
    <xf numFmtId="172" fontId="46" fillId="0" borderId="78" xfId="12" applyNumberFormat="1" applyFont="1" applyBorder="1" applyAlignment="1">
      <alignment horizontal="center" vertical="center"/>
    </xf>
    <xf numFmtId="0" fontId="84" fillId="0" borderId="81" xfId="5" applyFont="1" applyFill="1" applyBorder="1" applyAlignment="1">
      <alignment horizontal="center" vertical="center"/>
    </xf>
    <xf numFmtId="0" fontId="84" fillId="0" borderId="76" xfId="5" applyFont="1" applyFill="1" applyBorder="1" applyAlignment="1">
      <alignment horizontal="center" vertical="center"/>
    </xf>
    <xf numFmtId="0" fontId="46" fillId="8" borderId="80" xfId="1" applyFont="1" applyFill="1" applyBorder="1" applyAlignment="1">
      <alignment horizontal="center" vertical="center"/>
    </xf>
    <xf numFmtId="0" fontId="46" fillId="8" borderId="81" xfId="1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0" fontId="46" fillId="0" borderId="79" xfId="0" applyFont="1" applyBorder="1" applyAlignment="1">
      <alignment horizontal="center" vertical="center"/>
    </xf>
    <xf numFmtId="169" fontId="46" fillId="8" borderId="28" xfId="1" applyNumberFormat="1" applyFont="1" applyFill="1" applyBorder="1" applyAlignment="1">
      <alignment horizontal="center" vertical="center"/>
    </xf>
    <xf numFmtId="169" fontId="46" fillId="8" borderId="23" xfId="1" applyNumberFormat="1" applyFont="1" applyFill="1" applyBorder="1" applyAlignment="1">
      <alignment horizontal="center" vertical="center"/>
    </xf>
    <xf numFmtId="0" fontId="47" fillId="4" borderId="22" xfId="0" applyFont="1" applyFill="1" applyBorder="1" applyAlignment="1">
      <alignment horizontal="center" vertical="center"/>
    </xf>
    <xf numFmtId="16" fontId="17" fillId="0" borderId="76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46" fillId="4" borderId="51" xfId="0" applyFont="1" applyFill="1" applyBorder="1" applyAlignment="1">
      <alignment horizontal="left" vertical="center"/>
    </xf>
    <xf numFmtId="0" fontId="46" fillId="0" borderId="59" xfId="7" applyFont="1" applyBorder="1" applyAlignment="1">
      <alignment horizontal="center" vertical="center"/>
    </xf>
    <xf numFmtId="0" fontId="54" fillId="7" borderId="50" xfId="0" applyFont="1" applyFill="1" applyBorder="1" applyAlignment="1">
      <alignment vertical="center"/>
    </xf>
    <xf numFmtId="0" fontId="49" fillId="7" borderId="50" xfId="0" applyFont="1" applyFill="1" applyBorder="1" applyAlignment="1">
      <alignment vertical="center"/>
    </xf>
    <xf numFmtId="0" fontId="72" fillId="0" borderId="76" xfId="0" applyFont="1" applyBorder="1" applyAlignment="1">
      <alignment horizontal="center"/>
    </xf>
    <xf numFmtId="0" fontId="46" fillId="0" borderId="0" xfId="0" applyFont="1" applyAlignment="1">
      <alignment horizontal="center" vertical="center"/>
    </xf>
    <xf numFmtId="0" fontId="45" fillId="0" borderId="50" xfId="4" applyFont="1" applyBorder="1" applyAlignment="1">
      <alignment vertical="center"/>
    </xf>
    <xf numFmtId="0" fontId="46" fillId="0" borderId="50" xfId="0" applyFont="1" applyBorder="1" applyAlignment="1">
      <alignment horizontal="center"/>
    </xf>
    <xf numFmtId="0" fontId="46" fillId="0" borderId="50" xfId="0" applyFont="1" applyBorder="1"/>
    <xf numFmtId="0" fontId="46" fillId="0" borderId="50" xfId="0" applyFont="1" applyBorder="1" applyAlignment="1">
      <alignment horizontal="left" vertical="center"/>
    </xf>
    <xf numFmtId="0" fontId="46" fillId="0" borderId="50" xfId="0" applyFont="1" applyBorder="1" applyAlignment="1">
      <alignment vertical="center"/>
    </xf>
    <xf numFmtId="0" fontId="46" fillId="0" borderId="6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56" fillId="0" borderId="42" xfId="0" applyFont="1" applyFill="1" applyBorder="1" applyAlignment="1">
      <alignment horizontal="left" vertical="center"/>
    </xf>
    <xf numFmtId="0" fontId="47" fillId="4" borderId="43" xfId="0" applyFont="1" applyFill="1" applyBorder="1" applyAlignment="1">
      <alignment horizontal="center" vertical="center"/>
    </xf>
    <xf numFmtId="0" fontId="47" fillId="4" borderId="43" xfId="0" applyNumberFormat="1" applyFont="1" applyFill="1" applyBorder="1" applyAlignment="1">
      <alignment horizontal="center" vertical="center"/>
    </xf>
    <xf numFmtId="0" fontId="53" fillId="4" borderId="43" xfId="0" applyNumberFormat="1" applyFont="1" applyFill="1" applyBorder="1" applyAlignment="1">
      <alignment horizontal="center" vertical="center"/>
    </xf>
    <xf numFmtId="0" fontId="47" fillId="4" borderId="28" xfId="6" applyFont="1" applyFill="1" applyBorder="1" applyAlignment="1">
      <alignment horizontal="center" vertical="center"/>
    </xf>
    <xf numFmtId="0" fontId="47" fillId="4" borderId="76" xfId="6" applyFont="1" applyFill="1" applyBorder="1" applyAlignment="1">
      <alignment horizontal="center" vertical="center"/>
    </xf>
    <xf numFmtId="0" fontId="47" fillId="4" borderId="21" xfId="6" applyFont="1" applyFill="1" applyBorder="1" applyAlignment="1">
      <alignment horizontal="center" vertical="center"/>
    </xf>
    <xf numFmtId="0" fontId="47" fillId="4" borderId="53" xfId="6" applyFont="1" applyFill="1" applyBorder="1" applyAlignment="1">
      <alignment horizontal="center" vertical="center"/>
    </xf>
    <xf numFmtId="0" fontId="46" fillId="0" borderId="51" xfId="0" applyFont="1" applyBorder="1"/>
    <xf numFmtId="0" fontId="46" fillId="0" borderId="50" xfId="0" applyFont="1" applyBorder="1" applyAlignment="1">
      <alignment horizontal="left"/>
    </xf>
    <xf numFmtId="0" fontId="47" fillId="0" borderId="79" xfId="7" applyFont="1" applyBorder="1" applyAlignment="1">
      <alignment horizontal="center" vertical="center"/>
    </xf>
    <xf numFmtId="0" fontId="47" fillId="4" borderId="83" xfId="0" applyFont="1" applyFill="1" applyBorder="1" applyAlignment="1">
      <alignment horizontal="center" vertical="center"/>
    </xf>
    <xf numFmtId="0" fontId="46" fillId="0" borderId="77" xfId="7" applyFont="1" applyBorder="1" applyAlignment="1">
      <alignment horizontal="center" vertical="center"/>
    </xf>
    <xf numFmtId="0" fontId="50" fillId="8" borderId="76" xfId="0" quotePrefix="1" applyNumberFormat="1" applyFont="1" applyFill="1" applyBorder="1" applyAlignment="1">
      <alignment horizontal="center" vertical="center"/>
    </xf>
    <xf numFmtId="0" fontId="47" fillId="4" borderId="53" xfId="0" applyFont="1" applyFill="1" applyBorder="1" applyAlignment="1">
      <alignment horizontal="center" vertical="center"/>
    </xf>
    <xf numFmtId="0" fontId="49" fillId="7" borderId="50" xfId="0" applyFont="1" applyFill="1" applyBorder="1" applyAlignment="1">
      <alignment horizontal="left" vertical="center"/>
    </xf>
    <xf numFmtId="0" fontId="47" fillId="4" borderId="14" xfId="6" applyFont="1" applyFill="1" applyBorder="1" applyAlignment="1">
      <alignment horizontal="center" vertical="center"/>
    </xf>
    <xf numFmtId="0" fontId="47" fillId="4" borderId="28" xfId="6" applyFont="1" applyFill="1" applyBorder="1" applyAlignment="1">
      <alignment horizontal="center" vertical="center"/>
    </xf>
    <xf numFmtId="165" fontId="49" fillId="7" borderId="50" xfId="0" applyNumberFormat="1" applyFont="1" applyFill="1" applyBorder="1" applyAlignment="1">
      <alignment horizontal="left" vertical="center"/>
    </xf>
    <xf numFmtId="168" fontId="47" fillId="4" borderId="28" xfId="0" applyNumberFormat="1" applyFont="1" applyFill="1" applyBorder="1" applyAlignment="1">
      <alignment horizontal="center" vertical="center"/>
    </xf>
    <xf numFmtId="0" fontId="46" fillId="0" borderId="28" xfId="6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7" fillId="4" borderId="14" xfId="0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170" fontId="47" fillId="8" borderId="14" xfId="0" applyNumberFormat="1" applyFont="1" applyFill="1" applyBorder="1" applyAlignment="1">
      <alignment horizontal="center" vertical="center"/>
    </xf>
    <xf numFmtId="170" fontId="47" fillId="8" borderId="28" xfId="0" applyNumberFormat="1" applyFont="1" applyFill="1" applyBorder="1" applyAlignment="1">
      <alignment horizontal="center" vertical="center"/>
    </xf>
    <xf numFmtId="0" fontId="47" fillId="4" borderId="6" xfId="6" applyFont="1" applyFill="1" applyBorder="1" applyAlignment="1">
      <alignment horizontal="center" vertical="center"/>
    </xf>
    <xf numFmtId="170" fontId="47" fillId="8" borderId="16" xfId="0" applyNumberFormat="1" applyFont="1" applyFill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7" fillId="4" borderId="78" xfId="6" applyFont="1" applyFill="1" applyBorder="1" applyAlignment="1">
      <alignment horizontal="center" vertical="center"/>
    </xf>
    <xf numFmtId="0" fontId="47" fillId="0" borderId="28" xfId="0" applyFont="1" applyFill="1" applyBorder="1" applyAlignment="1">
      <alignment horizontal="center" vertical="center"/>
    </xf>
    <xf numFmtId="0" fontId="47" fillId="4" borderId="77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16" fontId="47" fillId="4" borderId="16" xfId="0" applyNumberFormat="1" applyFont="1" applyFill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16" fontId="47" fillId="4" borderId="17" xfId="0" applyNumberFormat="1" applyFont="1" applyFill="1" applyBorder="1" applyAlignment="1">
      <alignment horizontal="center" vertical="center"/>
    </xf>
    <xf numFmtId="16" fontId="47" fillId="4" borderId="14" xfId="0" applyNumberFormat="1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16" fontId="51" fillId="4" borderId="16" xfId="0" applyNumberFormat="1" applyFont="1" applyFill="1" applyBorder="1" applyAlignment="1">
      <alignment horizontal="center" vertical="center"/>
    </xf>
    <xf numFmtId="16" fontId="51" fillId="4" borderId="28" xfId="0" applyNumberFormat="1" applyFont="1" applyFill="1" applyBorder="1" applyAlignment="1">
      <alignment horizontal="center" vertical="center"/>
    </xf>
    <xf numFmtId="0" fontId="49" fillId="7" borderId="3" xfId="0" applyFont="1" applyFill="1" applyBorder="1" applyAlignment="1">
      <alignment horizontal="left" vertical="center"/>
    </xf>
    <xf numFmtId="0" fontId="49" fillId="7" borderId="34" xfId="0" applyFont="1" applyFill="1" applyBorder="1" applyAlignment="1">
      <alignment horizontal="left" vertical="center"/>
    </xf>
    <xf numFmtId="16" fontId="51" fillId="4" borderId="14" xfId="0" applyNumberFormat="1" applyFont="1" applyFill="1" applyBorder="1" applyAlignment="1">
      <alignment horizontal="center" vertical="center"/>
    </xf>
    <xf numFmtId="16" fontId="51" fillId="4" borderId="17" xfId="0" applyNumberFormat="1" applyFont="1" applyFill="1" applyBorder="1" applyAlignment="1">
      <alignment horizontal="center" vertical="center"/>
    </xf>
    <xf numFmtId="0" fontId="47" fillId="4" borderId="17" xfId="0" applyFont="1" applyFill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6" fillId="0" borderId="65" xfId="0" applyFont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7" fillId="4" borderId="76" xfId="6" applyFont="1" applyFill="1" applyBorder="1" applyAlignment="1">
      <alignment horizontal="center" vertical="center"/>
    </xf>
    <xf numFmtId="170" fontId="47" fillId="4" borderId="28" xfId="0" applyNumberFormat="1" applyFont="1" applyFill="1" applyBorder="1" applyAlignment="1">
      <alignment horizontal="center" vertical="center"/>
    </xf>
    <xf numFmtId="0" fontId="47" fillId="4" borderId="19" xfId="0" applyFont="1" applyFill="1" applyBorder="1" applyAlignment="1">
      <alignment horizontal="center" vertical="center"/>
    </xf>
    <xf numFmtId="0" fontId="47" fillId="4" borderId="80" xfId="0" applyFont="1" applyFill="1" applyBorder="1" applyAlignment="1">
      <alignment horizontal="center" vertical="center"/>
    </xf>
    <xf numFmtId="0" fontId="47" fillId="4" borderId="81" xfId="0" applyFont="1" applyFill="1" applyBorder="1" applyAlignment="1">
      <alignment horizontal="center" vertical="center"/>
    </xf>
    <xf numFmtId="16" fontId="47" fillId="4" borderId="19" xfId="0" applyNumberFormat="1" applyFont="1" applyFill="1" applyBorder="1" applyAlignment="1">
      <alignment horizontal="center" vertical="center"/>
    </xf>
    <xf numFmtId="0" fontId="47" fillId="4" borderId="82" xfId="0" applyFont="1" applyFill="1" applyBorder="1" applyAlignment="1">
      <alignment horizontal="center" vertical="center"/>
    </xf>
    <xf numFmtId="0" fontId="53" fillId="0" borderId="51" xfId="0" applyFont="1" applyBorder="1" applyAlignment="1">
      <alignment horizontal="center" vertical="center"/>
    </xf>
    <xf numFmtId="16" fontId="46" fillId="0" borderId="0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6" fillId="4" borderId="17" xfId="7" applyFont="1" applyFill="1" applyBorder="1" applyAlignment="1">
      <alignment horizontal="center" vertical="center"/>
    </xf>
    <xf numFmtId="0" fontId="49" fillId="7" borderId="43" xfId="7" applyFont="1" applyFill="1" applyBorder="1" applyAlignment="1">
      <alignment horizontal="left" vertical="center"/>
    </xf>
    <xf numFmtId="0" fontId="49" fillId="7" borderId="43" xfId="7" applyFont="1" applyFill="1" applyBorder="1" applyAlignment="1">
      <alignment horizontal="center" vertical="center"/>
    </xf>
    <xf numFmtId="0" fontId="46" fillId="4" borderId="16" xfId="7" applyFont="1" applyFill="1" applyBorder="1" applyAlignment="1">
      <alignment horizontal="center" vertical="center"/>
    </xf>
    <xf numFmtId="0" fontId="47" fillId="4" borderId="28" xfId="7" applyFont="1" applyFill="1" applyBorder="1" applyAlignment="1">
      <alignment horizontal="center" vertical="center"/>
    </xf>
    <xf numFmtId="0" fontId="49" fillId="7" borderId="34" xfId="7" applyFont="1" applyFill="1" applyBorder="1" applyAlignment="1">
      <alignment horizontal="left" vertical="center"/>
    </xf>
    <xf numFmtId="0" fontId="46" fillId="4" borderId="59" xfId="7" applyFont="1" applyFill="1" applyBorder="1" applyAlignment="1">
      <alignment horizontal="center" vertical="center"/>
    </xf>
    <xf numFmtId="0" fontId="49" fillId="7" borderId="34" xfId="7" applyFont="1" applyFill="1" applyBorder="1" applyAlignment="1">
      <alignment horizontal="center" vertical="center"/>
    </xf>
    <xf numFmtId="0" fontId="46" fillId="0" borderId="76" xfId="0" applyFont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0" fontId="46" fillId="4" borderId="28" xfId="0" applyFont="1" applyFill="1" applyBorder="1" applyAlignment="1">
      <alignment horizontal="left" vertical="center"/>
    </xf>
    <xf numFmtId="0" fontId="47" fillId="4" borderId="76" xfId="7" applyFont="1" applyFill="1" applyBorder="1" applyAlignment="1">
      <alignment horizontal="center" vertical="center"/>
    </xf>
    <xf numFmtId="0" fontId="47" fillId="4" borderId="77" xfId="7" applyFont="1" applyFill="1" applyBorder="1" applyAlignment="1">
      <alignment horizontal="center" vertical="center"/>
    </xf>
    <xf numFmtId="0" fontId="46" fillId="0" borderId="28" xfId="7" applyFont="1" applyBorder="1" applyAlignment="1">
      <alignment horizontal="center" vertical="center"/>
    </xf>
    <xf numFmtId="0" fontId="46" fillId="0" borderId="14" xfId="7" applyFont="1" applyBorder="1" applyAlignment="1">
      <alignment horizontal="center" vertical="center"/>
    </xf>
    <xf numFmtId="0" fontId="46" fillId="0" borderId="21" xfId="7" applyFont="1" applyBorder="1" applyAlignment="1">
      <alignment horizontal="center" vertical="center"/>
    </xf>
    <xf numFmtId="0" fontId="46" fillId="0" borderId="39" xfId="7" applyFont="1" applyBorder="1" applyAlignment="1">
      <alignment horizontal="center" vertical="center"/>
    </xf>
    <xf numFmtId="0" fontId="46" fillId="0" borderId="22" xfId="7" applyFont="1" applyBorder="1" applyAlignment="1">
      <alignment horizontal="center" vertical="center"/>
    </xf>
    <xf numFmtId="16" fontId="46" fillId="0" borderId="28" xfId="7" applyNumberFormat="1" applyFont="1" applyFill="1" applyBorder="1" applyAlignment="1">
      <alignment horizontal="center" vertical="center"/>
    </xf>
    <xf numFmtId="16" fontId="56" fillId="0" borderId="28" xfId="7" applyNumberFormat="1" applyFont="1" applyFill="1" applyBorder="1" applyAlignment="1">
      <alignment horizontal="center" vertical="center"/>
    </xf>
    <xf numFmtId="16" fontId="53" fillId="0" borderId="3" xfId="7" applyNumberFormat="1" applyFont="1" applyFill="1" applyBorder="1" applyAlignment="1">
      <alignment horizontal="center" vertical="center"/>
    </xf>
    <xf numFmtId="0" fontId="46" fillId="0" borderId="38" xfId="0" applyFont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9" fillId="7" borderId="43" xfId="0" applyFont="1" applyFill="1" applyBorder="1" applyAlignment="1">
      <alignment horizontal="left" vertical="center"/>
    </xf>
    <xf numFmtId="0" fontId="49" fillId="7" borderId="43" xfId="0" applyFont="1" applyFill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4" borderId="20" xfId="0" applyFont="1" applyFill="1" applyBorder="1" applyAlignment="1">
      <alignment horizontal="center" vertical="center"/>
    </xf>
    <xf numFmtId="0" fontId="47" fillId="0" borderId="77" xfId="7" applyFont="1" applyBorder="1" applyAlignment="1">
      <alignment horizontal="center" vertical="center"/>
    </xf>
    <xf numFmtId="0" fontId="47" fillId="0" borderId="77" xfId="7" applyFont="1" applyFill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22" xfId="0" applyFont="1" applyFill="1" applyBorder="1" applyAlignment="1">
      <alignment horizontal="center" vertical="center"/>
    </xf>
    <xf numFmtId="0" fontId="47" fillId="4" borderId="16" xfId="0" applyFont="1" applyFill="1" applyBorder="1" applyAlignment="1">
      <alignment horizontal="center" vertical="center"/>
    </xf>
    <xf numFmtId="16" fontId="47" fillId="0" borderId="28" xfId="0" applyNumberFormat="1" applyFont="1" applyFill="1" applyBorder="1" applyAlignment="1">
      <alignment horizontal="center" vertical="center"/>
    </xf>
    <xf numFmtId="16" fontId="47" fillId="4" borderId="0" xfId="0" applyNumberFormat="1" applyFont="1" applyFill="1" applyBorder="1" applyAlignment="1">
      <alignment horizontal="center" vertical="center"/>
    </xf>
    <xf numFmtId="0" fontId="50" fillId="4" borderId="28" xfId="0" quotePrefix="1" applyFont="1" applyFill="1" applyBorder="1" applyAlignment="1">
      <alignment horizontal="center" vertical="center"/>
    </xf>
    <xf numFmtId="0" fontId="46" fillId="0" borderId="28" xfId="6" applyFont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7" fillId="4" borderId="77" xfId="0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7" fillId="4" borderId="3" xfId="0" applyFont="1" applyFill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6" fillId="0" borderId="24" xfId="0" applyFont="1" applyFill="1" applyBorder="1" applyAlignment="1">
      <alignment vertical="center"/>
    </xf>
    <xf numFmtId="0" fontId="47" fillId="4" borderId="6" xfId="0" applyFont="1" applyFill="1" applyBorder="1" applyAlignment="1">
      <alignment vertical="center"/>
    </xf>
    <xf numFmtId="16" fontId="47" fillId="4" borderId="6" xfId="0" applyNumberFormat="1" applyFont="1" applyFill="1" applyBorder="1" applyAlignment="1">
      <alignment vertical="center"/>
    </xf>
    <xf numFmtId="16" fontId="47" fillId="4" borderId="53" xfId="0" applyNumberFormat="1" applyFont="1" applyFill="1" applyBorder="1" applyAlignment="1">
      <alignment vertical="center"/>
    </xf>
    <xf numFmtId="16" fontId="47" fillId="4" borderId="5" xfId="0" applyNumberFormat="1" applyFont="1" applyFill="1" applyBorder="1" applyAlignment="1">
      <alignment vertical="center"/>
    </xf>
    <xf numFmtId="16" fontId="47" fillId="4" borderId="7" xfId="0" applyNumberFormat="1" applyFont="1" applyFill="1" applyBorder="1" applyAlignment="1">
      <alignment vertical="center"/>
    </xf>
    <xf numFmtId="0" fontId="51" fillId="4" borderId="76" xfId="0" applyFont="1" applyFill="1" applyBorder="1" applyAlignment="1">
      <alignment horizontal="center" vertical="center"/>
    </xf>
    <xf numFmtId="0" fontId="56" fillId="0" borderId="81" xfId="0" applyFont="1" applyFill="1" applyBorder="1" applyAlignment="1">
      <alignment vertical="center"/>
    </xf>
    <xf numFmtId="0" fontId="47" fillId="4" borderId="76" xfId="0" applyFont="1" applyFill="1" applyBorder="1" applyAlignment="1">
      <alignment vertical="center"/>
    </xf>
    <xf numFmtId="0" fontId="50" fillId="8" borderId="76" xfId="0" quotePrefix="1" applyNumberFormat="1" applyFont="1" applyFill="1" applyBorder="1" applyAlignment="1">
      <alignment vertical="center"/>
    </xf>
    <xf numFmtId="0" fontId="46" fillId="0" borderId="6" xfId="0" applyFont="1" applyBorder="1" applyAlignment="1">
      <alignment vertical="center"/>
    </xf>
    <xf numFmtId="16" fontId="47" fillId="4" borderId="76" xfId="0" applyNumberFormat="1" applyFont="1" applyFill="1" applyBorder="1" applyAlignment="1">
      <alignment vertical="center"/>
    </xf>
    <xf numFmtId="0" fontId="47" fillId="4" borderId="14" xfId="0" applyFont="1" applyFill="1" applyBorder="1" applyAlignment="1">
      <alignment vertical="center"/>
    </xf>
    <xf numFmtId="0" fontId="47" fillId="4" borderId="14" xfId="6" applyFont="1" applyFill="1" applyBorder="1" applyAlignment="1">
      <alignment vertical="center"/>
    </xf>
    <xf numFmtId="16" fontId="47" fillId="4" borderId="28" xfId="6" applyNumberFormat="1" applyFont="1" applyFill="1" applyBorder="1" applyAlignment="1">
      <alignment vertical="center"/>
    </xf>
    <xf numFmtId="16" fontId="47" fillId="4" borderId="22" xfId="6" applyNumberFormat="1" applyFont="1" applyFill="1" applyBorder="1" applyAlignment="1">
      <alignment vertical="center"/>
    </xf>
    <xf numFmtId="16" fontId="47" fillId="4" borderId="20" xfId="6" applyNumberFormat="1" applyFont="1" applyFill="1" applyBorder="1" applyAlignment="1">
      <alignment vertical="center"/>
    </xf>
    <xf numFmtId="16" fontId="47" fillId="4" borderId="23" xfId="6" applyNumberFormat="1" applyFont="1" applyFill="1" applyBorder="1" applyAlignment="1">
      <alignment vertical="center"/>
    </xf>
    <xf numFmtId="0" fontId="47" fillId="4" borderId="28" xfId="6" applyFont="1" applyFill="1" applyBorder="1" applyAlignment="1">
      <alignment vertical="center"/>
    </xf>
    <xf numFmtId="16" fontId="47" fillId="4" borderId="6" xfId="6" applyNumberFormat="1" applyFont="1" applyFill="1" applyBorder="1" applyAlignment="1">
      <alignment vertical="center"/>
    </xf>
    <xf numFmtId="16" fontId="47" fillId="4" borderId="19" xfId="6" applyNumberFormat="1" applyFont="1" applyFill="1" applyBorder="1" applyAlignment="1">
      <alignment vertical="center"/>
    </xf>
    <xf numFmtId="16" fontId="47" fillId="4" borderId="5" xfId="6" applyNumberFormat="1" applyFont="1" applyFill="1" applyBorder="1" applyAlignment="1">
      <alignment vertical="center"/>
    </xf>
    <xf numFmtId="16" fontId="47" fillId="4" borderId="7" xfId="6" applyNumberFormat="1" applyFont="1" applyFill="1" applyBorder="1" applyAlignment="1">
      <alignment vertical="center"/>
    </xf>
    <xf numFmtId="0" fontId="47" fillId="0" borderId="16" xfId="6" applyFont="1" applyFill="1" applyBorder="1" applyAlignment="1">
      <alignment vertical="center"/>
    </xf>
    <xf numFmtId="0" fontId="47" fillId="0" borderId="14" xfId="6" applyFont="1" applyFill="1" applyBorder="1" applyAlignment="1">
      <alignment vertical="center"/>
    </xf>
    <xf numFmtId="0" fontId="47" fillId="0" borderId="76" xfId="6" applyFont="1" applyFill="1" applyBorder="1" applyAlignment="1">
      <alignment vertical="center"/>
    </xf>
    <xf numFmtId="0" fontId="47" fillId="4" borderId="16" xfId="6" applyFont="1" applyFill="1" applyBorder="1" applyAlignment="1">
      <alignment vertical="center"/>
    </xf>
    <xf numFmtId="0" fontId="46" fillId="0" borderId="3" xfId="6" applyFont="1" applyBorder="1" applyAlignment="1">
      <alignment horizontal="center" vertical="center"/>
    </xf>
    <xf numFmtId="0" fontId="46" fillId="0" borderId="13" xfId="6" applyFont="1" applyBorder="1" applyAlignment="1">
      <alignment horizontal="center" vertical="center"/>
    </xf>
    <xf numFmtId="0" fontId="47" fillId="4" borderId="2" xfId="6" applyFont="1" applyFill="1" applyBorder="1" applyAlignment="1">
      <alignment horizontal="center" vertical="center"/>
    </xf>
    <xf numFmtId="0" fontId="47" fillId="4" borderId="3" xfId="6" applyFont="1" applyFill="1" applyBorder="1" applyAlignment="1">
      <alignment horizontal="center" vertical="center"/>
    </xf>
    <xf numFmtId="0" fontId="47" fillId="4" borderId="13" xfId="6" applyFont="1" applyFill="1" applyBorder="1" applyAlignment="1">
      <alignment horizontal="center" vertical="center"/>
    </xf>
    <xf numFmtId="0" fontId="47" fillId="4" borderId="4" xfId="6" applyFont="1" applyFill="1" applyBorder="1" applyAlignment="1">
      <alignment horizontal="center" vertical="center"/>
    </xf>
    <xf numFmtId="0" fontId="46" fillId="0" borderId="76" xfId="6" applyFont="1" applyBorder="1" applyAlignment="1">
      <alignment horizontal="center" vertical="center"/>
    </xf>
    <xf numFmtId="0" fontId="47" fillId="4" borderId="81" xfId="6" applyFont="1" applyFill="1" applyBorder="1" applyAlignment="1">
      <alignment horizontal="center" vertical="center"/>
    </xf>
    <xf numFmtId="0" fontId="46" fillId="0" borderId="77" xfId="6" applyFont="1" applyBorder="1" applyAlignment="1">
      <alignment horizontal="center" vertical="center"/>
    </xf>
    <xf numFmtId="0" fontId="46" fillId="0" borderId="77" xfId="0" applyFont="1" applyBorder="1" applyAlignment="1">
      <alignment vertical="center"/>
    </xf>
    <xf numFmtId="0" fontId="47" fillId="4" borderId="77" xfId="6" applyFont="1" applyFill="1" applyBorder="1" applyAlignment="1">
      <alignment horizontal="center" vertical="center"/>
    </xf>
    <xf numFmtId="0" fontId="47" fillId="4" borderId="82" xfId="6" applyFont="1" applyFill="1" applyBorder="1" applyAlignment="1">
      <alignment horizontal="center" vertical="center"/>
    </xf>
    <xf numFmtId="0" fontId="47" fillId="4" borderId="80" xfId="6" applyFont="1" applyFill="1" applyBorder="1" applyAlignment="1">
      <alignment horizontal="center" vertical="center"/>
    </xf>
    <xf numFmtId="0" fontId="47" fillId="4" borderId="79" xfId="6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vertical="center"/>
    </xf>
    <xf numFmtId="16" fontId="47" fillId="4" borderId="28" xfId="0" applyNumberFormat="1" applyFont="1" applyFill="1" applyBorder="1" applyAlignment="1">
      <alignment vertical="center"/>
    </xf>
    <xf numFmtId="16" fontId="47" fillId="4" borderId="23" xfId="0" applyNumberFormat="1" applyFont="1" applyFill="1" applyBorder="1" applyAlignment="1">
      <alignment vertical="center"/>
    </xf>
    <xf numFmtId="16" fontId="47" fillId="4" borderId="14" xfId="0" applyNumberFormat="1" applyFont="1" applyFill="1" applyBorder="1" applyAlignment="1">
      <alignment vertical="center"/>
    </xf>
    <xf numFmtId="0" fontId="47" fillId="4" borderId="77" xfId="0" applyFont="1" applyFill="1" applyBorder="1" applyAlignment="1">
      <alignment vertical="center"/>
    </xf>
    <xf numFmtId="0" fontId="47" fillId="4" borderId="20" xfId="0" applyFont="1" applyFill="1" applyBorder="1" applyAlignment="1">
      <alignment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vertical="center"/>
    </xf>
    <xf numFmtId="0" fontId="46" fillId="4" borderId="83" xfId="0" applyFont="1" applyFill="1" applyBorder="1" applyAlignment="1">
      <alignment horizontal="center" vertical="center"/>
    </xf>
    <xf numFmtId="0" fontId="46" fillId="4" borderId="78" xfId="0" applyFont="1" applyFill="1" applyBorder="1" applyAlignment="1">
      <alignment horizontal="center" vertical="center"/>
    </xf>
    <xf numFmtId="0" fontId="47" fillId="4" borderId="81" xfId="0" applyFont="1" applyFill="1" applyBorder="1" applyAlignment="1">
      <alignment vertical="center"/>
    </xf>
    <xf numFmtId="16" fontId="51" fillId="4" borderId="28" xfId="0" applyNumberFormat="1" applyFont="1" applyFill="1" applyBorder="1" applyAlignment="1">
      <alignment vertical="center"/>
    </xf>
    <xf numFmtId="0" fontId="47" fillId="0" borderId="28" xfId="0" applyFont="1" applyFill="1" applyBorder="1" applyAlignment="1">
      <alignment vertical="center"/>
    </xf>
    <xf numFmtId="0" fontId="47" fillId="0" borderId="76" xfId="0" applyFont="1" applyFill="1" applyBorder="1" applyAlignment="1">
      <alignment horizontal="center" vertical="center"/>
    </xf>
    <xf numFmtId="0" fontId="47" fillId="0" borderId="76" xfId="0" applyFont="1" applyFill="1" applyBorder="1" applyAlignment="1">
      <alignment vertical="center"/>
    </xf>
    <xf numFmtId="16" fontId="47" fillId="0" borderId="76" xfId="0" applyNumberFormat="1" applyFont="1" applyFill="1" applyBorder="1" applyAlignment="1">
      <alignment vertical="center"/>
    </xf>
    <xf numFmtId="16" fontId="47" fillId="0" borderId="76" xfId="0" applyNumberFormat="1" applyFont="1" applyFill="1" applyBorder="1" applyAlignment="1">
      <alignment horizontal="center" vertical="center"/>
    </xf>
    <xf numFmtId="16" fontId="51" fillId="0" borderId="76" xfId="0" applyNumberFormat="1" applyFont="1" applyFill="1" applyBorder="1" applyAlignment="1">
      <alignment vertical="center"/>
    </xf>
    <xf numFmtId="16" fontId="51" fillId="4" borderId="76" xfId="0" applyNumberFormat="1" applyFont="1" applyFill="1" applyBorder="1" applyAlignment="1">
      <alignment vertical="center"/>
    </xf>
    <xf numFmtId="16" fontId="47" fillId="0" borderId="28" xfId="6" applyNumberFormat="1" applyFont="1" applyBorder="1" applyAlignment="1">
      <alignment vertical="center"/>
    </xf>
    <xf numFmtId="16" fontId="47" fillId="4" borderId="14" xfId="6" applyNumberFormat="1" applyFont="1" applyFill="1" applyBorder="1" applyAlignment="1">
      <alignment vertical="center"/>
    </xf>
    <xf numFmtId="16" fontId="47" fillId="4" borderId="15" xfId="6" applyNumberFormat="1" applyFont="1" applyFill="1" applyBorder="1" applyAlignment="1">
      <alignment vertical="center"/>
    </xf>
    <xf numFmtId="16" fontId="47" fillId="0" borderId="76" xfId="6" applyNumberFormat="1" applyFont="1" applyBorder="1" applyAlignment="1">
      <alignment vertical="center"/>
    </xf>
    <xf numFmtId="16" fontId="47" fillId="4" borderId="76" xfId="6" applyNumberFormat="1" applyFont="1" applyFill="1" applyBorder="1" applyAlignment="1">
      <alignment vertical="center"/>
    </xf>
    <xf numFmtId="0" fontId="56" fillId="0" borderId="76" xfId="0" applyFont="1" applyFill="1" applyBorder="1" applyAlignment="1">
      <alignment vertical="center"/>
    </xf>
    <xf numFmtId="16" fontId="46" fillId="0" borderId="28" xfId="6" applyNumberFormat="1" applyFont="1" applyBorder="1" applyAlignment="1">
      <alignment vertical="center"/>
    </xf>
    <xf numFmtId="0" fontId="46" fillId="0" borderId="83" xfId="0" applyFont="1" applyBorder="1" applyAlignment="1">
      <alignment horizontal="center" vertical="center"/>
    </xf>
    <xf numFmtId="0" fontId="46" fillId="4" borderId="80" xfId="0" applyFont="1" applyFill="1" applyBorder="1" applyAlignment="1">
      <alignment horizontal="center" vertical="center"/>
    </xf>
    <xf numFmtId="0" fontId="46" fillId="0" borderId="84" xfId="6" applyFont="1" applyBorder="1" applyAlignment="1">
      <alignment horizontal="center" vertical="center"/>
    </xf>
    <xf numFmtId="170" fontId="47" fillId="4" borderId="28" xfId="0" applyNumberFormat="1" applyFont="1" applyFill="1" applyBorder="1" applyAlignment="1">
      <alignment vertical="center"/>
    </xf>
    <xf numFmtId="170" fontId="47" fillId="4" borderId="76" xfId="0" applyNumberFormat="1" applyFont="1" applyFill="1" applyBorder="1" applyAlignment="1">
      <alignment vertical="center"/>
    </xf>
    <xf numFmtId="170" fontId="47" fillId="4" borderId="76" xfId="0" applyNumberFormat="1" applyFont="1" applyFill="1" applyBorder="1" applyAlignment="1">
      <alignment horizontal="center" vertical="center"/>
    </xf>
    <xf numFmtId="16" fontId="47" fillId="4" borderId="78" xfId="6" applyNumberFormat="1" applyFont="1" applyFill="1" applyBorder="1" applyAlignment="1">
      <alignment vertical="center"/>
    </xf>
    <xf numFmtId="16" fontId="47" fillId="4" borderId="79" xfId="6" applyNumberFormat="1" applyFont="1" applyFill="1" applyBorder="1" applyAlignment="1">
      <alignment vertical="center"/>
    </xf>
    <xf numFmtId="0" fontId="46" fillId="0" borderId="38" xfId="6" applyFont="1" applyBorder="1" applyAlignment="1">
      <alignment vertical="center"/>
    </xf>
    <xf numFmtId="16" fontId="47" fillId="4" borderId="81" xfId="6" applyNumberFormat="1" applyFont="1" applyFill="1" applyBorder="1" applyAlignment="1">
      <alignment vertical="center"/>
    </xf>
    <xf numFmtId="0" fontId="47" fillId="4" borderId="76" xfId="6" applyFont="1" applyFill="1" applyBorder="1" applyAlignment="1">
      <alignment vertical="center"/>
    </xf>
    <xf numFmtId="16" fontId="47" fillId="4" borderId="77" xfId="6" applyNumberFormat="1" applyFont="1" applyFill="1" applyBorder="1" applyAlignment="1">
      <alignment vertical="center"/>
    </xf>
    <xf numFmtId="0" fontId="46" fillId="0" borderId="76" xfId="6" applyFont="1" applyBorder="1" applyAlignment="1">
      <alignment vertical="center"/>
    </xf>
    <xf numFmtId="0" fontId="46" fillId="0" borderId="81" xfId="6" applyFont="1" applyBorder="1" applyAlignment="1">
      <alignment vertical="center"/>
    </xf>
    <xf numFmtId="0" fontId="46" fillId="0" borderId="20" xfId="6" applyFont="1" applyBorder="1" applyAlignment="1">
      <alignment vertical="center"/>
    </xf>
    <xf numFmtId="0" fontId="47" fillId="0" borderId="77" xfId="6" applyFont="1" applyFill="1" applyBorder="1" applyAlignment="1">
      <alignment vertical="center"/>
    </xf>
    <xf numFmtId="16" fontId="51" fillId="4" borderId="20" xfId="6" applyNumberFormat="1" applyFont="1" applyFill="1" applyBorder="1" applyAlignment="1">
      <alignment vertical="center"/>
    </xf>
    <xf numFmtId="168" fontId="47" fillId="4" borderId="14" xfId="0" applyNumberFormat="1" applyFont="1" applyFill="1" applyBorder="1" applyAlignment="1">
      <alignment vertical="center"/>
    </xf>
    <xf numFmtId="16" fontId="51" fillId="4" borderId="24" xfId="6" applyNumberFormat="1" applyFont="1" applyFill="1" applyBorder="1" applyAlignment="1">
      <alignment vertical="center"/>
    </xf>
    <xf numFmtId="16" fontId="47" fillId="4" borderId="74" xfId="6" applyNumberFormat="1" applyFont="1" applyFill="1" applyBorder="1" applyAlignment="1">
      <alignment vertical="center"/>
    </xf>
    <xf numFmtId="16" fontId="47" fillId="4" borderId="55" xfId="6" applyNumberFormat="1" applyFont="1" applyFill="1" applyBorder="1" applyAlignment="1">
      <alignment vertical="center"/>
    </xf>
    <xf numFmtId="16" fontId="51" fillId="4" borderId="5" xfId="6" applyNumberFormat="1" applyFont="1" applyFill="1" applyBorder="1" applyAlignment="1">
      <alignment vertical="center"/>
    </xf>
    <xf numFmtId="170" fontId="47" fillId="8" borderId="14" xfId="0" applyNumberFormat="1" applyFont="1" applyFill="1" applyBorder="1" applyAlignment="1">
      <alignment vertical="center"/>
    </xf>
    <xf numFmtId="170" fontId="47" fillId="8" borderId="28" xfId="0" applyNumberFormat="1" applyFont="1" applyFill="1" applyBorder="1" applyAlignment="1">
      <alignment vertical="center"/>
    </xf>
    <xf numFmtId="16" fontId="47" fillId="4" borderId="53" xfId="6" applyNumberFormat="1" applyFont="1" applyFill="1" applyBorder="1" applyAlignment="1">
      <alignment vertical="center"/>
    </xf>
    <xf numFmtId="0" fontId="46" fillId="0" borderId="11" xfId="6" applyFont="1" applyBorder="1" applyAlignment="1">
      <alignment vertical="center"/>
    </xf>
    <xf numFmtId="170" fontId="47" fillId="8" borderId="76" xfId="0" applyNumberFormat="1" applyFont="1" applyFill="1" applyBorder="1" applyAlignment="1">
      <alignment vertical="center"/>
    </xf>
    <xf numFmtId="170" fontId="47" fillId="8" borderId="76" xfId="0" applyNumberFormat="1" applyFont="1" applyFill="1" applyBorder="1" applyAlignment="1">
      <alignment horizontal="center" vertical="center"/>
    </xf>
    <xf numFmtId="0" fontId="46" fillId="0" borderId="28" xfId="6" applyFont="1" applyBorder="1" applyAlignment="1">
      <alignment vertical="center"/>
    </xf>
    <xf numFmtId="0" fontId="61" fillId="0" borderId="77" xfId="0" applyFont="1" applyBorder="1" applyAlignment="1">
      <alignment horizontal="center" vertical="center"/>
    </xf>
    <xf numFmtId="170" fontId="47" fillId="8" borderId="0" xfId="0" applyNumberFormat="1" applyFont="1" applyFill="1" applyBorder="1" applyAlignment="1">
      <alignment horizontal="center" vertical="center"/>
    </xf>
    <xf numFmtId="16" fontId="47" fillId="4" borderId="16" xfId="6" applyNumberFormat="1" applyFont="1" applyFill="1" applyBorder="1" applyAlignment="1">
      <alignment vertical="center"/>
    </xf>
    <xf numFmtId="170" fontId="47" fillId="8" borderId="50" xfId="0" applyNumberFormat="1" applyFont="1" applyFill="1" applyBorder="1" applyAlignment="1">
      <alignment horizontal="center" vertical="center"/>
    </xf>
    <xf numFmtId="0" fontId="47" fillId="4" borderId="77" xfId="6" applyFont="1" applyFill="1" applyBorder="1" applyAlignment="1">
      <alignment vertical="center"/>
    </xf>
    <xf numFmtId="170" fontId="47" fillId="8" borderId="77" xfId="0" applyNumberFormat="1" applyFont="1" applyFill="1" applyBorder="1" applyAlignment="1">
      <alignment vertical="center"/>
    </xf>
    <xf numFmtId="170" fontId="47" fillId="8" borderId="77" xfId="0" applyNumberFormat="1" applyFont="1" applyFill="1" applyBorder="1" applyAlignment="1">
      <alignment horizontal="center" vertical="center"/>
    </xf>
    <xf numFmtId="165" fontId="49" fillId="7" borderId="43" xfId="0" applyNumberFormat="1" applyFont="1" applyFill="1" applyBorder="1" applyAlignment="1">
      <alignment horizontal="left" vertical="center"/>
    </xf>
    <xf numFmtId="165" fontId="49" fillId="7" borderId="43" xfId="0" applyNumberFormat="1" applyFont="1" applyFill="1" applyBorder="1" applyAlignment="1">
      <alignment vertical="center"/>
    </xf>
    <xf numFmtId="165" fontId="49" fillId="7" borderId="48" xfId="0" applyNumberFormat="1" applyFont="1" applyFill="1" applyBorder="1" applyAlignment="1">
      <alignment vertical="center"/>
    </xf>
    <xf numFmtId="0" fontId="46" fillId="0" borderId="20" xfId="6" applyFont="1" applyBorder="1" applyAlignment="1">
      <alignment horizontal="center" vertical="center"/>
    </xf>
    <xf numFmtId="170" fontId="47" fillId="8" borderId="16" xfId="0" applyNumberFormat="1" applyFont="1" applyFill="1" applyBorder="1" applyAlignment="1">
      <alignment vertical="center"/>
    </xf>
    <xf numFmtId="0" fontId="51" fillId="4" borderId="81" xfId="0" applyFont="1" applyFill="1" applyBorder="1" applyAlignment="1">
      <alignment horizontal="center" vertical="center"/>
    </xf>
    <xf numFmtId="0" fontId="61" fillId="0" borderId="82" xfId="0" applyFont="1" applyBorder="1" applyAlignment="1">
      <alignment horizontal="center" vertical="center"/>
    </xf>
    <xf numFmtId="0" fontId="51" fillId="4" borderId="80" xfId="0" applyFont="1" applyFill="1" applyBorder="1" applyAlignment="1">
      <alignment horizontal="center" vertical="center"/>
    </xf>
    <xf numFmtId="0" fontId="51" fillId="0" borderId="2" xfId="6" applyFont="1" applyBorder="1" applyAlignment="1">
      <alignment horizontal="center" vertical="center"/>
    </xf>
    <xf numFmtId="16" fontId="47" fillId="4" borderId="21" xfId="6" applyNumberFormat="1" applyFont="1" applyFill="1" applyBorder="1" applyAlignment="1">
      <alignment vertical="center"/>
    </xf>
    <xf numFmtId="16" fontId="47" fillId="4" borderId="83" xfId="6" applyNumberFormat="1" applyFont="1" applyFill="1" applyBorder="1" applyAlignment="1">
      <alignment vertical="center"/>
    </xf>
    <xf numFmtId="0" fontId="46" fillId="4" borderId="88" xfId="0" applyFont="1" applyFill="1" applyBorder="1" applyAlignment="1">
      <alignment horizontal="center" vertical="center"/>
    </xf>
    <xf numFmtId="0" fontId="46" fillId="0" borderId="89" xfId="6" applyFont="1" applyBorder="1" applyAlignment="1">
      <alignment horizontal="center" vertical="center"/>
    </xf>
    <xf numFmtId="0" fontId="46" fillId="4" borderId="90" xfId="0" applyFont="1" applyFill="1" applyBorder="1" applyAlignment="1">
      <alignment horizontal="center" vertical="center"/>
    </xf>
    <xf numFmtId="0" fontId="46" fillId="0" borderId="91" xfId="6" applyFont="1" applyBorder="1" applyAlignment="1">
      <alignment horizontal="center" vertical="center"/>
    </xf>
    <xf numFmtId="16" fontId="47" fillId="4" borderId="64" xfId="6" applyNumberFormat="1" applyFont="1" applyFill="1" applyBorder="1" applyAlignment="1">
      <alignment vertical="center"/>
    </xf>
    <xf numFmtId="0" fontId="46" fillId="0" borderId="12" xfId="6" applyFont="1" applyBorder="1" applyAlignment="1">
      <alignment horizontal="center" vertical="center"/>
    </xf>
    <xf numFmtId="0" fontId="46" fillId="0" borderId="70" xfId="6" applyFont="1" applyBorder="1" applyAlignment="1">
      <alignment horizontal="center" vertical="center"/>
    </xf>
    <xf numFmtId="168" fontId="47" fillId="4" borderId="77" xfId="0" applyNumberFormat="1" applyFont="1" applyFill="1" applyBorder="1" applyAlignment="1">
      <alignment vertical="center"/>
    </xf>
    <xf numFmtId="16" fontId="51" fillId="4" borderId="80" xfId="6" applyNumberFormat="1" applyFont="1" applyFill="1" applyBorder="1" applyAlignment="1">
      <alignment vertical="center"/>
    </xf>
    <xf numFmtId="0" fontId="46" fillId="0" borderId="14" xfId="6" applyFont="1" applyBorder="1" applyAlignment="1">
      <alignment vertical="center"/>
    </xf>
    <xf numFmtId="0" fontId="46" fillId="0" borderId="82" xfId="0" applyFont="1" applyBorder="1" applyAlignment="1">
      <alignment horizontal="center" vertical="center"/>
    </xf>
    <xf numFmtId="1" fontId="46" fillId="0" borderId="43" xfId="0" applyNumberFormat="1" applyFont="1" applyFill="1" applyBorder="1" applyAlignment="1">
      <alignment vertical="center"/>
    </xf>
    <xf numFmtId="1" fontId="46" fillId="0" borderId="48" xfId="0" applyNumberFormat="1" applyFont="1" applyFill="1" applyBorder="1" applyAlignment="1">
      <alignment horizontal="center" vertical="center"/>
    </xf>
    <xf numFmtId="0" fontId="46" fillId="0" borderId="78" xfId="0" applyFont="1" applyBorder="1" applyAlignment="1">
      <alignment horizontal="center" vertical="center"/>
    </xf>
    <xf numFmtId="0" fontId="46" fillId="0" borderId="88" xfId="0" applyFont="1" applyBorder="1" applyAlignment="1">
      <alignment horizontal="center" vertical="center"/>
    </xf>
    <xf numFmtId="16" fontId="47" fillId="0" borderId="28" xfId="0" applyNumberFormat="1" applyFont="1" applyFill="1" applyBorder="1" applyAlignment="1">
      <alignment vertical="center"/>
    </xf>
    <xf numFmtId="16" fontId="51" fillId="0" borderId="28" xfId="0" applyNumberFormat="1" applyFont="1" applyFill="1" applyBorder="1" applyAlignment="1">
      <alignment vertical="center"/>
    </xf>
    <xf numFmtId="0" fontId="46" fillId="4" borderId="79" xfId="0" applyFont="1" applyFill="1" applyBorder="1" applyAlignment="1">
      <alignment horizontal="center" vertical="center"/>
    </xf>
    <xf numFmtId="171" fontId="12" fillId="0" borderId="82" xfId="0" applyNumberFormat="1" applyFont="1" applyFill="1" applyBorder="1" applyAlignment="1">
      <alignment horizontal="center" vertical="center"/>
    </xf>
    <xf numFmtId="171" fontId="12" fillId="0" borderId="84" xfId="0" applyNumberFormat="1" applyFont="1" applyFill="1" applyBorder="1" applyAlignment="1">
      <alignment horizontal="center" vertical="center"/>
    </xf>
    <xf numFmtId="0" fontId="49" fillId="7" borderId="52" xfId="0" applyFont="1" applyFill="1" applyBorder="1" applyAlignment="1">
      <alignment vertical="center"/>
    </xf>
    <xf numFmtId="0" fontId="46" fillId="4" borderId="82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vertical="center"/>
    </xf>
    <xf numFmtId="0" fontId="46" fillId="4" borderId="41" xfId="0" applyFont="1" applyFill="1" applyBorder="1" applyAlignment="1">
      <alignment horizontal="center" vertical="center"/>
    </xf>
    <xf numFmtId="0" fontId="46" fillId="0" borderId="82" xfId="6" applyFont="1" applyBorder="1" applyAlignment="1">
      <alignment horizontal="center" vertical="center"/>
    </xf>
    <xf numFmtId="0" fontId="46" fillId="4" borderId="11" xfId="0" applyFont="1" applyFill="1" applyBorder="1" applyAlignment="1">
      <alignment vertical="center"/>
    </xf>
    <xf numFmtId="0" fontId="56" fillId="4" borderId="26" xfId="7" applyFont="1" applyFill="1" applyBorder="1" applyAlignment="1">
      <alignment vertical="center"/>
    </xf>
    <xf numFmtId="16" fontId="47" fillId="4" borderId="28" xfId="7" applyNumberFormat="1" applyFont="1" applyFill="1" applyBorder="1" applyAlignment="1">
      <alignment vertical="center"/>
    </xf>
    <xf numFmtId="16" fontId="47" fillId="4" borderId="21" xfId="7" applyNumberFormat="1" applyFont="1" applyFill="1" applyBorder="1" applyAlignment="1">
      <alignment vertical="center"/>
    </xf>
    <xf numFmtId="16" fontId="47" fillId="4" borderId="2" xfId="7" applyNumberFormat="1" applyFont="1" applyFill="1" applyBorder="1" applyAlignment="1">
      <alignment vertical="center"/>
    </xf>
    <xf numFmtId="16" fontId="47" fillId="4" borderId="3" xfId="7" applyNumberFormat="1" applyFont="1" applyFill="1" applyBorder="1" applyAlignment="1">
      <alignment vertical="center"/>
    </xf>
    <xf numFmtId="16" fontId="47" fillId="4" borderId="4" xfId="7" applyNumberFormat="1" applyFont="1" applyFill="1" applyBorder="1" applyAlignment="1">
      <alignment vertical="center"/>
    </xf>
    <xf numFmtId="0" fontId="56" fillId="4" borderId="28" xfId="7" applyFont="1" applyFill="1" applyBorder="1" applyAlignment="1">
      <alignment vertical="center"/>
    </xf>
    <xf numFmtId="16" fontId="47" fillId="4" borderId="76" xfId="7" applyNumberFormat="1" applyFont="1" applyFill="1" applyBorder="1" applyAlignment="1">
      <alignment vertical="center"/>
    </xf>
    <xf numFmtId="16" fontId="47" fillId="4" borderId="81" xfId="7" applyNumberFormat="1" applyFont="1" applyFill="1" applyBorder="1" applyAlignment="1">
      <alignment vertical="center"/>
    </xf>
    <xf numFmtId="16" fontId="47" fillId="4" borderId="78" xfId="7" applyNumberFormat="1" applyFont="1" applyFill="1" applyBorder="1" applyAlignment="1">
      <alignment vertical="center"/>
    </xf>
    <xf numFmtId="0" fontId="46" fillId="4" borderId="14" xfId="7" applyFont="1" applyFill="1" applyBorder="1" applyAlignment="1">
      <alignment vertical="center"/>
    </xf>
    <xf numFmtId="16" fontId="47" fillId="4" borderId="23" xfId="7" applyNumberFormat="1" applyFont="1" applyFill="1" applyBorder="1" applyAlignment="1">
      <alignment vertical="center"/>
    </xf>
    <xf numFmtId="0" fontId="47" fillId="4" borderId="26" xfId="7" applyFont="1" applyFill="1" applyBorder="1" applyAlignment="1">
      <alignment vertical="center"/>
    </xf>
    <xf numFmtId="0" fontId="47" fillId="4" borderId="28" xfId="7" applyFont="1" applyFill="1" applyBorder="1" applyAlignment="1">
      <alignment vertical="center"/>
    </xf>
    <xf numFmtId="0" fontId="46" fillId="4" borderId="24" xfId="0" applyFont="1" applyFill="1" applyBorder="1" applyAlignment="1">
      <alignment vertical="center"/>
    </xf>
    <xf numFmtId="0" fontId="56" fillId="4" borderId="14" xfId="7" applyFont="1" applyFill="1" applyBorder="1" applyAlignment="1">
      <alignment vertical="center"/>
    </xf>
    <xf numFmtId="0" fontId="46" fillId="4" borderId="16" xfId="7" applyFont="1" applyFill="1" applyBorder="1" applyAlignment="1">
      <alignment vertical="center"/>
    </xf>
    <xf numFmtId="16" fontId="51" fillId="0" borderId="28" xfId="0" applyNumberFormat="1" applyFont="1" applyBorder="1" applyAlignment="1">
      <alignment vertical="center"/>
    </xf>
    <xf numFmtId="16" fontId="46" fillId="0" borderId="76" xfId="0" applyNumberFormat="1" applyFont="1" applyBorder="1" applyAlignment="1">
      <alignment vertical="center"/>
    </xf>
    <xf numFmtId="0" fontId="46" fillId="4" borderId="55" xfId="7" applyFont="1" applyFill="1" applyBorder="1" applyAlignment="1">
      <alignment horizontal="center" vertical="center"/>
    </xf>
    <xf numFmtId="0" fontId="47" fillId="4" borderId="16" xfId="7" applyFont="1" applyFill="1" applyBorder="1" applyAlignment="1">
      <alignment vertical="center"/>
    </xf>
    <xf numFmtId="0" fontId="56" fillId="4" borderId="16" xfId="7" applyFont="1" applyFill="1" applyBorder="1" applyAlignment="1">
      <alignment vertical="center"/>
    </xf>
    <xf numFmtId="0" fontId="56" fillId="4" borderId="76" xfId="7" applyFont="1" applyFill="1" applyBorder="1" applyAlignment="1">
      <alignment vertical="center"/>
    </xf>
    <xf numFmtId="0" fontId="46" fillId="4" borderId="76" xfId="7" applyFont="1" applyFill="1" applyBorder="1" applyAlignment="1">
      <alignment vertical="center"/>
    </xf>
    <xf numFmtId="0" fontId="47" fillId="4" borderId="76" xfId="7" applyFont="1" applyFill="1" applyBorder="1" applyAlignment="1">
      <alignment vertical="center"/>
    </xf>
    <xf numFmtId="0" fontId="49" fillId="7" borderId="34" xfId="7" applyFont="1" applyFill="1" applyBorder="1" applyAlignment="1">
      <alignment vertical="center"/>
    </xf>
    <xf numFmtId="0" fontId="49" fillId="7" borderId="33" xfId="7" applyFont="1" applyFill="1" applyBorder="1" applyAlignment="1">
      <alignment vertical="center"/>
    </xf>
    <xf numFmtId="16" fontId="51" fillId="0" borderId="76" xfId="0" applyNumberFormat="1" applyFont="1" applyBorder="1" applyAlignment="1">
      <alignment vertical="center"/>
    </xf>
    <xf numFmtId="16" fontId="46" fillId="0" borderId="28" xfId="0" applyNumberFormat="1" applyFont="1" applyBorder="1" applyAlignment="1">
      <alignment vertical="center"/>
    </xf>
    <xf numFmtId="0" fontId="46" fillId="4" borderId="76" xfId="7" applyFont="1" applyFill="1" applyBorder="1" applyAlignment="1">
      <alignment horizontal="center" vertical="center"/>
    </xf>
    <xf numFmtId="0" fontId="51" fillId="0" borderId="81" xfId="0" applyFont="1" applyBorder="1" applyAlignment="1">
      <alignment horizontal="center" vertical="center"/>
    </xf>
    <xf numFmtId="0" fontId="46" fillId="4" borderId="77" xfId="7" applyFont="1" applyFill="1" applyBorder="1" applyAlignment="1">
      <alignment horizontal="center" vertical="center"/>
    </xf>
    <xf numFmtId="0" fontId="46" fillId="4" borderId="92" xfId="7" applyFont="1" applyFill="1" applyBorder="1" applyAlignment="1">
      <alignment horizontal="center" vertical="center"/>
    </xf>
    <xf numFmtId="0" fontId="51" fillId="0" borderId="80" xfId="0" applyFont="1" applyBorder="1" applyAlignment="1">
      <alignment horizontal="center" vertical="center"/>
    </xf>
    <xf numFmtId="0" fontId="46" fillId="0" borderId="92" xfId="0" applyFont="1" applyBorder="1" applyAlignment="1">
      <alignment horizontal="center" vertical="center"/>
    </xf>
    <xf numFmtId="16" fontId="46" fillId="4" borderId="28" xfId="7" applyNumberFormat="1" applyFont="1" applyFill="1" applyBorder="1" applyAlignment="1">
      <alignment vertical="center"/>
    </xf>
    <xf numFmtId="16" fontId="46" fillId="4" borderId="28" xfId="0" applyNumberFormat="1" applyFont="1" applyFill="1" applyBorder="1" applyAlignment="1">
      <alignment vertical="center"/>
    </xf>
    <xf numFmtId="0" fontId="46" fillId="0" borderId="76" xfId="7" applyFont="1" applyBorder="1" applyAlignment="1">
      <alignment horizontal="center" vertical="center"/>
    </xf>
    <xf numFmtId="0" fontId="53" fillId="4" borderId="76" xfId="0" applyFont="1" applyFill="1" applyBorder="1" applyAlignment="1">
      <alignment horizontal="center" vertical="center"/>
    </xf>
    <xf numFmtId="0" fontId="53" fillId="0" borderId="76" xfId="0" applyFont="1" applyFill="1" applyBorder="1" applyAlignment="1">
      <alignment horizontal="center" vertical="center"/>
    </xf>
    <xf numFmtId="0" fontId="53" fillId="4" borderId="76" xfId="7" applyFont="1" applyFill="1" applyBorder="1" applyAlignment="1">
      <alignment horizontal="center" vertical="center"/>
    </xf>
    <xf numFmtId="0" fontId="53" fillId="4" borderId="77" xfId="7" applyFont="1" applyFill="1" applyBorder="1" applyAlignment="1">
      <alignment horizontal="center" vertical="center"/>
    </xf>
    <xf numFmtId="0" fontId="46" fillId="4" borderId="55" xfId="0" applyFont="1" applyFill="1" applyBorder="1" applyAlignment="1">
      <alignment horizontal="center" vertical="center" wrapText="1"/>
    </xf>
    <xf numFmtId="0" fontId="46" fillId="4" borderId="56" xfId="0" applyFont="1" applyFill="1" applyBorder="1" applyAlignment="1">
      <alignment horizontal="center" vertical="center" wrapText="1"/>
    </xf>
    <xf numFmtId="16" fontId="56" fillId="4" borderId="76" xfId="7" applyNumberFormat="1" applyFont="1" applyFill="1" applyBorder="1" applyAlignment="1">
      <alignment vertical="center"/>
    </xf>
    <xf numFmtId="0" fontId="53" fillId="0" borderId="76" xfId="7" applyFont="1" applyFill="1" applyBorder="1" applyAlignment="1">
      <alignment horizontal="center" vertical="center"/>
    </xf>
    <xf numFmtId="16" fontId="53" fillId="0" borderId="76" xfId="7" applyNumberFormat="1" applyFont="1" applyFill="1" applyBorder="1" applyAlignment="1">
      <alignment horizontal="center" vertical="center"/>
    </xf>
    <xf numFmtId="16" fontId="47" fillId="0" borderId="76" xfId="7" applyNumberFormat="1" applyFont="1" applyFill="1" applyBorder="1" applyAlignment="1">
      <alignment horizontal="center" vertical="center"/>
    </xf>
    <xf numFmtId="0" fontId="47" fillId="0" borderId="76" xfId="7" applyFont="1" applyFill="1" applyBorder="1" applyAlignment="1">
      <alignment horizontal="center" vertical="center"/>
    </xf>
    <xf numFmtId="0" fontId="46" fillId="0" borderId="76" xfId="7" applyFont="1" applyFill="1" applyBorder="1" applyAlignment="1">
      <alignment horizontal="center" vertical="center"/>
    </xf>
    <xf numFmtId="0" fontId="56" fillId="0" borderId="76" xfId="7" applyFont="1" applyFill="1" applyBorder="1" applyAlignment="1">
      <alignment horizontal="center" vertical="center"/>
    </xf>
    <xf numFmtId="16" fontId="46" fillId="4" borderId="76" xfId="7" applyNumberFormat="1" applyFont="1" applyFill="1" applyBorder="1" applyAlignment="1">
      <alignment vertical="center"/>
    </xf>
    <xf numFmtId="0" fontId="46" fillId="0" borderId="80" xfId="0" applyFont="1" applyBorder="1" applyAlignment="1">
      <alignment horizontal="center" vertical="center"/>
    </xf>
    <xf numFmtId="0" fontId="46" fillId="0" borderId="92" xfId="7" applyFont="1" applyBorder="1" applyAlignment="1">
      <alignment horizontal="center" vertical="center"/>
    </xf>
    <xf numFmtId="16" fontId="46" fillId="0" borderId="28" xfId="7" applyNumberFormat="1" applyFont="1" applyBorder="1" applyAlignment="1">
      <alignment vertical="center"/>
    </xf>
    <xf numFmtId="0" fontId="46" fillId="0" borderId="84" xfId="0" applyFont="1" applyBorder="1" applyAlignment="1">
      <alignment horizontal="center" vertical="center"/>
    </xf>
    <xf numFmtId="0" fontId="46" fillId="0" borderId="82" xfId="7" applyFont="1" applyBorder="1" applyAlignment="1">
      <alignment horizontal="center" vertical="center"/>
    </xf>
    <xf numFmtId="0" fontId="46" fillId="0" borderId="84" xfId="7" applyFont="1" applyBorder="1" applyAlignment="1">
      <alignment horizontal="center" vertical="center"/>
    </xf>
    <xf numFmtId="16" fontId="46" fillId="4" borderId="76" xfId="0" applyNumberFormat="1" applyFont="1" applyFill="1" applyBorder="1" applyAlignment="1">
      <alignment vertical="center"/>
    </xf>
    <xf numFmtId="0" fontId="47" fillId="0" borderId="76" xfId="7" applyFont="1" applyBorder="1" applyAlignment="1">
      <alignment horizontal="center" vertical="center"/>
    </xf>
    <xf numFmtId="0" fontId="46" fillId="0" borderId="87" xfId="0" applyFont="1" applyBorder="1"/>
    <xf numFmtId="0" fontId="49" fillId="7" borderId="43" xfId="7" applyFont="1" applyFill="1" applyBorder="1" applyAlignment="1">
      <alignment vertical="center"/>
    </xf>
    <xf numFmtId="0" fontId="53" fillId="0" borderId="51" xfId="0" applyFont="1" applyBorder="1" applyAlignment="1">
      <alignment vertical="center"/>
    </xf>
    <xf numFmtId="16" fontId="47" fillId="0" borderId="28" xfId="7" applyNumberFormat="1" applyFont="1" applyBorder="1" applyAlignment="1">
      <alignment vertical="center"/>
    </xf>
    <xf numFmtId="16" fontId="47" fillId="0" borderId="28" xfId="7" applyNumberFormat="1" applyFont="1" applyFill="1" applyBorder="1" applyAlignment="1">
      <alignment vertical="center"/>
    </xf>
    <xf numFmtId="0" fontId="46" fillId="4" borderId="76" xfId="0" applyFont="1" applyFill="1" applyBorder="1" applyAlignment="1">
      <alignment horizontal="left" vertical="center"/>
    </xf>
    <xf numFmtId="16" fontId="47" fillId="0" borderId="76" xfId="7" applyNumberFormat="1" applyFont="1" applyBorder="1" applyAlignment="1">
      <alignment vertical="center"/>
    </xf>
    <xf numFmtId="16" fontId="47" fillId="0" borderId="76" xfId="7" applyNumberFormat="1" applyFont="1" applyFill="1" applyBorder="1" applyAlignment="1">
      <alignment vertical="center"/>
    </xf>
    <xf numFmtId="0" fontId="46" fillId="0" borderId="78" xfId="7" applyFont="1" applyBorder="1" applyAlignment="1">
      <alignment horizontal="center" vertical="center"/>
    </xf>
    <xf numFmtId="0" fontId="46" fillId="0" borderId="20" xfId="7" applyFont="1" applyBorder="1" applyAlignment="1">
      <alignment horizontal="center" vertical="center"/>
    </xf>
    <xf numFmtId="0" fontId="46" fillId="4" borderId="0" xfId="0" applyFont="1" applyFill="1" applyBorder="1" applyAlignment="1">
      <alignment horizontal="left" vertical="center"/>
    </xf>
    <xf numFmtId="0" fontId="50" fillId="4" borderId="76" xfId="0" quotePrefix="1" applyFont="1" applyFill="1" applyBorder="1" applyAlignment="1">
      <alignment horizontal="center" vertical="center"/>
    </xf>
    <xf numFmtId="0" fontId="46" fillId="4" borderId="76" xfId="0" quotePrefix="1" applyFont="1" applyFill="1" applyBorder="1" applyAlignment="1">
      <alignment horizontal="left" vertical="center"/>
    </xf>
    <xf numFmtId="0" fontId="49" fillId="7" borderId="86" xfId="0" applyFont="1" applyFill="1" applyBorder="1" applyAlignment="1">
      <alignment horizontal="left" vertical="center"/>
    </xf>
    <xf numFmtId="169" fontId="46" fillId="4" borderId="23" xfId="1" applyNumberFormat="1" applyFont="1" applyFill="1" applyBorder="1" applyAlignment="1">
      <alignment horizontal="center" vertical="center"/>
    </xf>
    <xf numFmtId="0" fontId="46" fillId="4" borderId="69" xfId="0" applyFont="1" applyFill="1" applyBorder="1" applyAlignment="1">
      <alignment horizontal="left" vertical="center"/>
    </xf>
    <xf numFmtId="0" fontId="46" fillId="4" borderId="69" xfId="0" applyFont="1" applyFill="1" applyBorder="1" applyAlignment="1">
      <alignment horizontal="center" vertical="center"/>
    </xf>
    <xf numFmtId="0" fontId="46" fillId="4" borderId="69" xfId="0" applyFont="1" applyFill="1" applyBorder="1" applyAlignment="1">
      <alignment vertical="center"/>
    </xf>
    <xf numFmtId="0" fontId="47" fillId="4" borderId="69" xfId="0" applyFont="1" applyFill="1" applyBorder="1" applyAlignment="1">
      <alignment vertical="center"/>
    </xf>
    <xf numFmtId="166" fontId="46" fillId="4" borderId="76" xfId="0" applyNumberFormat="1" applyFont="1" applyFill="1" applyBorder="1" applyAlignment="1">
      <alignment horizontal="left" vertical="center"/>
    </xf>
    <xf numFmtId="165" fontId="49" fillId="7" borderId="42" xfId="0" applyNumberFormat="1" applyFont="1" applyFill="1" applyBorder="1" applyAlignment="1">
      <alignment vertical="center"/>
    </xf>
    <xf numFmtId="16" fontId="47" fillId="4" borderId="3" xfId="6" applyNumberFormat="1" applyFont="1" applyFill="1" applyBorder="1" applyAlignment="1">
      <alignment vertical="center"/>
    </xf>
    <xf numFmtId="0" fontId="46" fillId="0" borderId="4" xfId="0" applyFont="1" applyBorder="1" applyAlignment="1">
      <alignment vertical="center"/>
    </xf>
    <xf numFmtId="0" fontId="46" fillId="0" borderId="78" xfId="0" applyFont="1" applyBorder="1" applyAlignment="1">
      <alignment vertical="center"/>
    </xf>
    <xf numFmtId="0" fontId="46" fillId="0" borderId="79" xfId="0" applyFont="1" applyBorder="1" applyAlignment="1">
      <alignment vertical="center"/>
    </xf>
    <xf numFmtId="16" fontId="46" fillId="0" borderId="4" xfId="0" applyNumberFormat="1" applyFont="1" applyBorder="1" applyAlignment="1">
      <alignment vertical="center"/>
    </xf>
    <xf numFmtId="16" fontId="46" fillId="0" borderId="78" xfId="0" applyNumberFormat="1" applyFont="1" applyBorder="1" applyAlignment="1">
      <alignment vertical="center"/>
    </xf>
    <xf numFmtId="16" fontId="46" fillId="0" borderId="79" xfId="0" applyNumberFormat="1" applyFont="1" applyBorder="1" applyAlignment="1">
      <alignment vertical="center"/>
    </xf>
    <xf numFmtId="16" fontId="46" fillId="0" borderId="3" xfId="0" applyNumberFormat="1" applyFont="1" applyBorder="1" applyAlignment="1">
      <alignment vertical="center"/>
    </xf>
    <xf numFmtId="16" fontId="46" fillId="0" borderId="77" xfId="0" applyNumberFormat="1" applyFont="1" applyBorder="1" applyAlignment="1">
      <alignment vertical="center"/>
    </xf>
    <xf numFmtId="16" fontId="46" fillId="0" borderId="15" xfId="0" applyNumberFormat="1" applyFont="1" applyBorder="1" applyAlignment="1">
      <alignment vertical="center"/>
    </xf>
    <xf numFmtId="0" fontId="14" fillId="0" borderId="76" xfId="0" applyFont="1" applyFill="1" applyBorder="1" applyAlignment="1">
      <alignment horizontal="center"/>
    </xf>
    <xf numFmtId="0" fontId="85" fillId="0" borderId="76" xfId="0" applyFont="1" applyFill="1" applyBorder="1" applyAlignment="1">
      <alignment horizontal="center"/>
    </xf>
    <xf numFmtId="16" fontId="47" fillId="4" borderId="28" xfId="0" applyNumberFormat="1" applyFont="1" applyFill="1" applyBorder="1" applyAlignment="1">
      <alignment horizontal="center" vertical="center"/>
    </xf>
    <xf numFmtId="0" fontId="49" fillId="7" borderId="50" xfId="0" applyFont="1" applyFill="1" applyBorder="1" applyAlignment="1">
      <alignment horizontal="left" vertical="center"/>
    </xf>
    <xf numFmtId="0" fontId="50" fillId="8" borderId="6" xfId="0" quotePrefix="1" applyNumberFormat="1" applyFont="1" applyFill="1" applyBorder="1" applyAlignment="1">
      <alignment horizontal="center" vertical="center"/>
    </xf>
    <xf numFmtId="0" fontId="46" fillId="0" borderId="3" xfId="6" applyFont="1" applyBorder="1" applyAlignment="1">
      <alignment horizontal="center" vertical="center"/>
    </xf>
    <xf numFmtId="0" fontId="46" fillId="0" borderId="76" xfId="6" applyFont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7" fillId="4" borderId="77" xfId="0" applyFont="1" applyFill="1" applyBorder="1" applyAlignment="1">
      <alignment horizontal="center" vertical="center"/>
    </xf>
    <xf numFmtId="0" fontId="47" fillId="4" borderId="14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0" fontId="46" fillId="0" borderId="51" xfId="0" applyFont="1" applyBorder="1" applyAlignment="1">
      <alignment horizontal="center" vertical="center"/>
    </xf>
    <xf numFmtId="0" fontId="47" fillId="4" borderId="1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9" fillId="7" borderId="49" xfId="0" applyFont="1" applyFill="1" applyBorder="1" applyAlignment="1">
      <alignment vertical="center"/>
    </xf>
    <xf numFmtId="0" fontId="47" fillId="8" borderId="6" xfId="0" applyNumberFormat="1" applyFont="1" applyFill="1" applyBorder="1" applyAlignment="1">
      <alignment horizontal="center" vertical="center"/>
    </xf>
    <xf numFmtId="0" fontId="47" fillId="4" borderId="24" xfId="0" applyFont="1" applyFill="1" applyBorder="1" applyAlignment="1">
      <alignment vertical="center"/>
    </xf>
    <xf numFmtId="0" fontId="46" fillId="4" borderId="43" xfId="0" applyFont="1" applyFill="1" applyBorder="1" applyAlignment="1">
      <alignment horizontal="left"/>
    </xf>
    <xf numFmtId="0" fontId="46" fillId="4" borderId="43" xfId="0" applyFont="1" applyFill="1" applyBorder="1" applyAlignment="1">
      <alignment horizontal="center"/>
    </xf>
    <xf numFmtId="0" fontId="46" fillId="4" borderId="43" xfId="0" applyFont="1" applyFill="1" applyBorder="1"/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2" fillId="0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4" xfId="0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1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9" xfId="0" applyFont="1" applyBorder="1" applyAlignment="1">
      <alignment horizontal="center" wrapText="1"/>
    </xf>
    <xf numFmtId="0" fontId="0" fillId="0" borderId="2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6" fillId="2" borderId="19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49" fontId="14" fillId="0" borderId="5" xfId="0" applyNumberFormat="1" applyFon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0" fillId="0" borderId="16" xfId="0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2" fillId="0" borderId="19" xfId="2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164" fontId="32" fillId="0" borderId="0" xfId="0" applyNumberFormat="1" applyFont="1" applyBorder="1" applyAlignment="1">
      <alignment horizontal="center" vertical="center"/>
    </xf>
    <xf numFmtId="0" fontId="34" fillId="0" borderId="32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8" fillId="0" borderId="11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87" fillId="0" borderId="0" xfId="0" applyFont="1" applyAlignment="1">
      <alignment horizontal="center"/>
    </xf>
    <xf numFmtId="0" fontId="14" fillId="0" borderId="5" xfId="10" applyFont="1" applyFill="1" applyBorder="1" applyAlignment="1">
      <alignment horizontal="center"/>
    </xf>
    <xf numFmtId="0" fontId="79" fillId="0" borderId="0" xfId="0" applyFont="1" applyAlignment="1">
      <alignment horizontal="center"/>
    </xf>
    <xf numFmtId="0" fontId="16" fillId="3" borderId="6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77" fillId="0" borderId="0" xfId="0" applyFont="1" applyAlignment="1">
      <alignment horizontal="center"/>
    </xf>
    <xf numFmtId="0" fontId="34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76" xfId="13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82" fillId="0" borderId="0" xfId="0" applyFont="1" applyAlignment="1">
      <alignment horizontal="center" vertical="center"/>
    </xf>
    <xf numFmtId="16" fontId="51" fillId="4" borderId="11" xfId="6" applyNumberFormat="1" applyFont="1" applyFill="1" applyBorder="1" applyAlignment="1">
      <alignment vertical="center"/>
    </xf>
    <xf numFmtId="16" fontId="47" fillId="4" borderId="93" xfId="6" applyNumberFormat="1" applyFont="1" applyFill="1" applyBorder="1" applyAlignment="1">
      <alignment vertical="center"/>
    </xf>
    <xf numFmtId="0" fontId="51" fillId="4" borderId="2" xfId="0" applyFont="1" applyFill="1" applyBorder="1" applyAlignment="1">
      <alignment horizontal="center" vertical="center"/>
    </xf>
    <xf numFmtId="0" fontId="51" fillId="4" borderId="88" xfId="0" applyFont="1" applyFill="1" applyBorder="1" applyAlignment="1">
      <alignment horizontal="center" vertical="center"/>
    </xf>
    <xf numFmtId="0" fontId="51" fillId="4" borderId="90" xfId="0" applyFont="1" applyFill="1" applyBorder="1" applyAlignment="1">
      <alignment horizontal="center" vertical="center"/>
    </xf>
    <xf numFmtId="16" fontId="47" fillId="4" borderId="24" xfId="6" applyNumberFormat="1" applyFont="1" applyFill="1" applyBorder="1" applyAlignment="1">
      <alignment vertical="center"/>
    </xf>
    <xf numFmtId="0" fontId="46" fillId="0" borderId="43" xfId="6" applyFont="1" applyBorder="1" applyAlignment="1">
      <alignment horizontal="left" vertical="center"/>
    </xf>
    <xf numFmtId="0" fontId="56" fillId="0" borderId="43" xfId="6" applyFont="1" applyFill="1" applyBorder="1" applyAlignment="1">
      <alignment horizontal="center" vertical="center"/>
    </xf>
    <xf numFmtId="0" fontId="47" fillId="0" borderId="43" xfId="6" applyFont="1" applyBorder="1" applyAlignment="1">
      <alignment horizontal="center" vertical="center"/>
    </xf>
    <xf numFmtId="168" fontId="46" fillId="0" borderId="43" xfId="0" applyNumberFormat="1" applyFont="1" applyBorder="1" applyAlignment="1">
      <alignment horizontal="center" vertical="center"/>
    </xf>
    <xf numFmtId="170" fontId="47" fillId="0" borderId="43" xfId="0" applyNumberFormat="1" applyFont="1" applyBorder="1" applyAlignment="1">
      <alignment horizontal="center" vertical="center"/>
    </xf>
    <xf numFmtId="0" fontId="46" fillId="0" borderId="43" xfId="6" applyFont="1" applyBorder="1" applyAlignment="1">
      <alignment horizontal="center" vertical="center"/>
    </xf>
    <xf numFmtId="16" fontId="46" fillId="0" borderId="43" xfId="6" applyNumberFormat="1" applyFont="1" applyBorder="1" applyAlignment="1">
      <alignment horizontal="center" vertical="center"/>
    </xf>
    <xf numFmtId="0" fontId="46" fillId="0" borderId="51" xfId="0" applyFont="1" applyBorder="1" applyAlignment="1">
      <alignment vertical="center"/>
    </xf>
    <xf numFmtId="0" fontId="86" fillId="0" borderId="0" xfId="0" applyFont="1"/>
    <xf numFmtId="0" fontId="47" fillId="4" borderId="76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0" fontId="46" fillId="0" borderId="14" xfId="0" applyFont="1" applyBorder="1" applyAlignment="1">
      <alignment vertical="center"/>
    </xf>
    <xf numFmtId="0" fontId="47" fillId="0" borderId="14" xfId="0" applyFont="1" applyBorder="1" applyAlignment="1">
      <alignment horizontal="center" vertical="center"/>
    </xf>
    <xf numFmtId="0" fontId="47" fillId="0" borderId="55" xfId="0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/>
    </xf>
    <xf numFmtId="0" fontId="47" fillId="0" borderId="14" xfId="0" applyFont="1" applyFill="1" applyBorder="1" applyAlignment="1">
      <alignment horizontal="center" vertical="center"/>
    </xf>
    <xf numFmtId="0" fontId="47" fillId="0" borderId="15" xfId="0" applyFont="1" applyFill="1" applyBorder="1" applyAlignment="1">
      <alignment horizontal="center" vertical="center"/>
    </xf>
    <xf numFmtId="0" fontId="47" fillId="0" borderId="55" xfId="0" applyFont="1" applyFill="1" applyBorder="1" applyAlignment="1">
      <alignment horizontal="center" vertical="center"/>
    </xf>
    <xf numFmtId="16" fontId="47" fillId="0" borderId="76" xfId="0" applyNumberFormat="1" applyFont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165" fontId="88" fillId="7" borderId="43" xfId="0" applyNumberFormat="1" applyFont="1" applyFill="1" applyBorder="1" applyAlignment="1">
      <alignment vertical="center"/>
    </xf>
    <xf numFmtId="165" fontId="88" fillId="7" borderId="43" xfId="0" applyNumberFormat="1" applyFont="1" applyFill="1" applyBorder="1" applyAlignment="1">
      <alignment horizontal="left" vertical="center"/>
    </xf>
    <xf numFmtId="165" fontId="88" fillId="7" borderId="48" xfId="0" applyNumberFormat="1" applyFont="1" applyFill="1" applyBorder="1" applyAlignment="1">
      <alignment vertical="center"/>
    </xf>
    <xf numFmtId="0" fontId="47" fillId="4" borderId="76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51" fillId="0" borderId="23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51" fillId="0" borderId="79" xfId="7" applyFont="1" applyBorder="1" applyAlignment="1">
      <alignment horizontal="center" vertical="center"/>
    </xf>
    <xf numFmtId="16" fontId="51" fillId="4" borderId="28" xfId="7" applyNumberFormat="1" applyFont="1" applyFill="1" applyBorder="1" applyAlignment="1">
      <alignment vertical="center"/>
    </xf>
    <xf numFmtId="16" fontId="51" fillId="4" borderId="76" xfId="7" applyNumberFormat="1" applyFont="1" applyFill="1" applyBorder="1" applyAlignment="1">
      <alignment vertical="center"/>
    </xf>
    <xf numFmtId="0" fontId="50" fillId="8" borderId="6" xfId="0" quotePrefix="1" applyNumberFormat="1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0" fontId="51" fillId="8" borderId="6" xfId="0" applyNumberFormat="1" applyFont="1" applyFill="1" applyBorder="1" applyAlignment="1">
      <alignment horizontal="center" vertical="center"/>
    </xf>
    <xf numFmtId="0" fontId="51" fillId="8" borderId="6" xfId="0" quotePrefix="1" applyNumberFormat="1" applyFont="1" applyFill="1" applyBorder="1" applyAlignment="1">
      <alignment horizontal="center" vertical="center"/>
    </xf>
    <xf numFmtId="0" fontId="51" fillId="4" borderId="28" xfId="0" applyFont="1" applyFill="1" applyBorder="1" applyAlignment="1">
      <alignment horizontal="center" vertical="center"/>
    </xf>
    <xf numFmtId="0" fontId="51" fillId="8" borderId="76" xfId="0" quotePrefix="1" applyNumberFormat="1" applyFont="1" applyFill="1" applyBorder="1" applyAlignment="1">
      <alignment vertical="center"/>
    </xf>
    <xf numFmtId="16" fontId="51" fillId="4" borderId="6" xfId="0" applyNumberFormat="1" applyFont="1" applyFill="1" applyBorder="1" applyAlignment="1">
      <alignment vertical="center"/>
    </xf>
    <xf numFmtId="16" fontId="51" fillId="4" borderId="7" xfId="0" applyNumberFormat="1" applyFont="1" applyFill="1" applyBorder="1" applyAlignment="1">
      <alignment vertical="center"/>
    </xf>
    <xf numFmtId="16" fontId="51" fillId="4" borderId="5" xfId="0" applyNumberFormat="1" applyFont="1" applyFill="1" applyBorder="1" applyAlignment="1">
      <alignment vertical="center"/>
    </xf>
    <xf numFmtId="0" fontId="47" fillId="4" borderId="28" xfId="0" applyFont="1" applyFill="1" applyBorder="1" applyAlignment="1">
      <alignment horizontal="center" vertical="center"/>
    </xf>
    <xf numFmtId="0" fontId="89" fillId="0" borderId="94" xfId="14" applyBorder="1">
      <alignment vertical="center"/>
    </xf>
    <xf numFmtId="0" fontId="89" fillId="0" borderId="16" xfId="14" applyBorder="1">
      <alignment vertical="center"/>
    </xf>
    <xf numFmtId="0" fontId="89" fillId="0" borderId="28" xfId="14" applyBorder="1">
      <alignment vertical="center"/>
    </xf>
    <xf numFmtId="0" fontId="49" fillId="7" borderId="43" xfId="0" applyFont="1" applyFill="1" applyBorder="1" applyAlignment="1">
      <alignment horizontal="center" vertical="center"/>
    </xf>
    <xf numFmtId="0" fontId="46" fillId="0" borderId="76" xfId="6" applyFont="1" applyBorder="1" applyAlignment="1">
      <alignment horizontal="center" vertical="center"/>
    </xf>
    <xf numFmtId="0" fontId="46" fillId="0" borderId="77" xfId="6" applyFont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165" fontId="49" fillId="7" borderId="43" xfId="0" applyNumberFormat="1" applyFont="1" applyFill="1" applyBorder="1" applyAlignment="1">
      <alignment horizontal="left" vertical="center"/>
    </xf>
    <xf numFmtId="0" fontId="46" fillId="0" borderId="28" xfId="6" applyFont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7" fillId="4" borderId="16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90" fillId="0" borderId="76" xfId="0" applyFont="1" applyBorder="1" applyAlignment="1">
      <alignment horizontal="left"/>
    </xf>
    <xf numFmtId="0" fontId="46" fillId="0" borderId="76" xfId="6" applyFont="1" applyBorder="1" applyAlignment="1">
      <alignment horizontal="center" vertical="center"/>
    </xf>
    <xf numFmtId="0" fontId="46" fillId="0" borderId="77" xfId="6" applyFont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0" fontId="46" fillId="0" borderId="28" xfId="6" applyFont="1" applyBorder="1" applyAlignment="1">
      <alignment horizontal="center" vertical="center"/>
    </xf>
    <xf numFmtId="165" fontId="49" fillId="7" borderId="43" xfId="0" applyNumberFormat="1" applyFont="1" applyFill="1" applyBorder="1" applyAlignment="1">
      <alignment horizontal="left" vertical="center"/>
    </xf>
    <xf numFmtId="0" fontId="47" fillId="4" borderId="28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7" fillId="4" borderId="16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0" fillId="8" borderId="6" xfId="0" quotePrefix="1" applyNumberFormat="1" applyFont="1" applyFill="1" applyBorder="1" applyAlignment="1">
      <alignment horizontal="center" vertical="center"/>
    </xf>
    <xf numFmtId="0" fontId="46" fillId="0" borderId="76" xfId="6" applyFont="1" applyBorder="1" applyAlignment="1">
      <alignment horizontal="center" vertical="center"/>
    </xf>
    <xf numFmtId="0" fontId="46" fillId="0" borderId="77" xfId="6" applyFont="1" applyBorder="1" applyAlignment="1">
      <alignment horizontal="center" vertical="center"/>
    </xf>
    <xf numFmtId="0" fontId="46" fillId="0" borderId="28" xfId="6" applyFont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7" fillId="4" borderId="77" xfId="0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0" fontId="46" fillId="4" borderId="79" xfId="0" applyFont="1" applyFill="1" applyBorder="1" applyAlignment="1">
      <alignment horizontal="center" vertical="center"/>
    </xf>
    <xf numFmtId="0" fontId="47" fillId="4" borderId="76" xfId="7" applyFont="1" applyFill="1" applyBorder="1" applyAlignment="1">
      <alignment horizontal="center" vertical="center"/>
    </xf>
    <xf numFmtId="16" fontId="51" fillId="4" borderId="76" xfId="0" applyNumberFormat="1" applyFont="1" applyFill="1" applyBorder="1" applyAlignment="1">
      <alignment horizontal="center" vertical="center"/>
    </xf>
    <xf numFmtId="0" fontId="51" fillId="4" borderId="0" xfId="0" applyFont="1" applyFill="1" applyAlignment="1">
      <alignment vertical="center"/>
    </xf>
    <xf numFmtId="0" fontId="47" fillId="4" borderId="6" xfId="0" applyFont="1" applyFill="1" applyBorder="1" applyAlignment="1">
      <alignment horizontal="center" vertical="center"/>
    </xf>
    <xf numFmtId="16" fontId="47" fillId="4" borderId="6" xfId="0" applyNumberFormat="1" applyFont="1" applyFill="1" applyBorder="1" applyAlignment="1">
      <alignment horizontal="center" vertical="center"/>
    </xf>
    <xf numFmtId="16" fontId="51" fillId="4" borderId="6" xfId="0" applyNumberFormat="1" applyFont="1" applyFill="1" applyBorder="1" applyAlignment="1">
      <alignment horizontal="center" vertical="center"/>
    </xf>
    <xf numFmtId="16" fontId="47" fillId="4" borderId="5" xfId="0" applyNumberFormat="1" applyFont="1" applyFill="1" applyBorder="1" applyAlignment="1">
      <alignment horizontal="center" vertical="center"/>
    </xf>
    <xf numFmtId="16" fontId="47" fillId="4" borderId="7" xfId="0" applyNumberFormat="1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7" fillId="4" borderId="26" xfId="0" applyFont="1" applyFill="1" applyBorder="1" applyAlignment="1">
      <alignment horizontal="center" vertical="center"/>
    </xf>
    <xf numFmtId="0" fontId="49" fillId="7" borderId="3" xfId="0" applyFont="1" applyFill="1" applyBorder="1" applyAlignment="1">
      <alignment horizontal="left" vertical="center"/>
    </xf>
    <xf numFmtId="0" fontId="47" fillId="4" borderId="9" xfId="0" applyFont="1" applyFill="1" applyBorder="1" applyAlignment="1">
      <alignment horizontal="center" vertical="center"/>
    </xf>
    <xf numFmtId="0" fontId="47" fillId="4" borderId="3" xfId="0" applyFont="1" applyFill="1" applyBorder="1" applyAlignment="1">
      <alignment horizontal="center" vertical="center"/>
    </xf>
    <xf numFmtId="16" fontId="47" fillId="4" borderId="23" xfId="0" applyNumberFormat="1" applyFont="1" applyFill="1" applyBorder="1" applyAlignment="1">
      <alignment horizontal="center" vertical="center"/>
    </xf>
    <xf numFmtId="0" fontId="47" fillId="4" borderId="10" xfId="0" applyFont="1" applyFill="1" applyBorder="1" applyAlignment="1">
      <alignment horizontal="center" vertical="center"/>
    </xf>
    <xf numFmtId="0" fontId="47" fillId="4" borderId="8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19" xfId="0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16" fontId="47" fillId="4" borderId="20" xfId="0" applyNumberFormat="1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16" fontId="47" fillId="4" borderId="3" xfId="0" applyNumberFormat="1" applyFont="1" applyFill="1" applyBorder="1" applyAlignment="1">
      <alignment horizontal="center" vertical="center"/>
    </xf>
    <xf numFmtId="16" fontId="47" fillId="4" borderId="4" xfId="0" applyNumberFormat="1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 wrapText="1"/>
    </xf>
    <xf numFmtId="16" fontId="47" fillId="4" borderId="22" xfId="0" applyNumberFormat="1" applyFont="1" applyFill="1" applyBorder="1" applyAlignment="1">
      <alignment horizontal="center" vertical="center"/>
    </xf>
    <xf numFmtId="0" fontId="47" fillId="4" borderId="17" xfId="6" applyFont="1" applyFill="1" applyBorder="1" applyAlignment="1">
      <alignment vertical="center"/>
    </xf>
    <xf numFmtId="16" fontId="53" fillId="4" borderId="76" xfId="0" applyNumberFormat="1" applyFont="1" applyFill="1" applyBorder="1" applyAlignment="1">
      <alignment horizontal="center" vertical="center"/>
    </xf>
    <xf numFmtId="0" fontId="47" fillId="4" borderId="76" xfId="0" quotePrefix="1" applyFont="1" applyFill="1" applyBorder="1" applyAlignment="1">
      <alignment horizontal="left" vertical="center"/>
    </xf>
    <xf numFmtId="0" fontId="45" fillId="4" borderId="42" xfId="0" applyFont="1" applyFill="1" applyBorder="1" applyAlignment="1">
      <alignment vertical="center"/>
    </xf>
    <xf numFmtId="0" fontId="46" fillId="4" borderId="19" xfId="0" applyFont="1" applyFill="1" applyBorder="1" applyAlignment="1">
      <alignment horizontal="center" vertical="center" wrapText="1"/>
    </xf>
    <xf numFmtId="0" fontId="46" fillId="4" borderId="77" xfId="0" applyFont="1" applyFill="1" applyBorder="1" applyAlignment="1">
      <alignment vertical="center"/>
    </xf>
    <xf numFmtId="0" fontId="46" fillId="4" borderId="2" xfId="0" applyNumberFormat="1" applyFont="1" applyFill="1" applyBorder="1" applyAlignment="1">
      <alignment horizontal="left" vertical="center"/>
    </xf>
    <xf numFmtId="16" fontId="47" fillId="4" borderId="13" xfId="0" applyNumberFormat="1" applyFont="1" applyFill="1" applyBorder="1" applyAlignment="1">
      <alignment horizontal="center" vertical="center"/>
    </xf>
    <xf numFmtId="0" fontId="46" fillId="4" borderId="5" xfId="0" applyNumberFormat="1" applyFont="1" applyFill="1" applyBorder="1" applyAlignment="1">
      <alignment horizontal="left" vertical="center"/>
    </xf>
    <xf numFmtId="0" fontId="46" fillId="4" borderId="81" xfId="0" applyNumberFormat="1" applyFont="1" applyFill="1" applyBorder="1" applyAlignment="1">
      <alignment horizontal="left" vertical="center"/>
    </xf>
    <xf numFmtId="0" fontId="46" fillId="4" borderId="38" xfId="0" applyNumberFormat="1" applyFont="1" applyFill="1" applyBorder="1" applyAlignment="1">
      <alignment horizontal="left" vertical="center"/>
    </xf>
    <xf numFmtId="0" fontId="46" fillId="4" borderId="4" xfId="0" applyFont="1" applyFill="1" applyBorder="1" applyAlignment="1">
      <alignment horizontal="center" vertical="center"/>
    </xf>
    <xf numFmtId="0" fontId="46" fillId="4" borderId="13" xfId="0" applyFont="1" applyFill="1" applyBorder="1" applyAlignment="1">
      <alignment horizontal="center" vertical="center"/>
    </xf>
    <xf numFmtId="0" fontId="52" fillId="4" borderId="0" xfId="0" applyFont="1" applyFill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 wrapText="1"/>
    </xf>
    <xf numFmtId="0" fontId="46" fillId="4" borderId="20" xfId="0" applyNumberFormat="1" applyFont="1" applyFill="1" applyBorder="1" applyAlignment="1">
      <alignment horizontal="left" vertical="center"/>
    </xf>
    <xf numFmtId="0" fontId="46" fillId="4" borderId="50" xfId="0" applyFont="1" applyFill="1" applyBorder="1" applyAlignment="1">
      <alignment horizontal="left"/>
    </xf>
    <xf numFmtId="0" fontId="46" fillId="4" borderId="50" xfId="0" applyFont="1" applyFill="1" applyBorder="1" applyAlignment="1">
      <alignment horizontal="center"/>
    </xf>
    <xf numFmtId="0" fontId="46" fillId="4" borderId="50" xfId="0" applyFont="1" applyFill="1" applyBorder="1"/>
    <xf numFmtId="16" fontId="47" fillId="4" borderId="76" xfId="0" applyNumberFormat="1" applyFont="1" applyFill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16" fontId="51" fillId="4" borderId="28" xfId="0" applyNumberFormat="1" applyFont="1" applyFill="1" applyBorder="1" applyAlignment="1">
      <alignment horizontal="center" vertical="center"/>
    </xf>
    <xf numFmtId="0" fontId="53" fillId="0" borderId="51" xfId="0" applyFont="1" applyBorder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51" fillId="4" borderId="28" xfId="0" applyFont="1" applyFill="1" applyBorder="1" applyAlignment="1">
      <alignment horizontal="center" vertical="center"/>
    </xf>
    <xf numFmtId="0" fontId="49" fillId="7" borderId="43" xfId="0" applyFont="1" applyFill="1" applyBorder="1" applyAlignment="1">
      <alignment horizontal="left" vertical="center"/>
    </xf>
    <xf numFmtId="0" fontId="47" fillId="4" borderId="28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9" fillId="7" borderId="43" xfId="0" applyFont="1" applyFill="1" applyBorder="1" applyAlignment="1">
      <alignment horizontal="center" vertical="center"/>
    </xf>
    <xf numFmtId="0" fontId="47" fillId="4" borderId="28" xfId="7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0" fontId="46" fillId="4" borderId="83" xfId="0" applyFont="1" applyFill="1" applyBorder="1" applyAlignment="1">
      <alignment horizontal="center" vertical="center"/>
    </xf>
    <xf numFmtId="0" fontId="47" fillId="4" borderId="76" xfId="7" applyFont="1" applyFill="1" applyBorder="1" applyAlignment="1">
      <alignment horizontal="center" vertical="center"/>
    </xf>
    <xf numFmtId="16" fontId="53" fillId="4" borderId="6" xfId="0" applyNumberFormat="1" applyFont="1" applyFill="1" applyBorder="1" applyAlignment="1">
      <alignment horizontal="center" vertical="center"/>
    </xf>
    <xf numFmtId="16" fontId="47" fillId="4" borderId="95" xfId="0" applyNumberFormat="1" applyFont="1" applyFill="1" applyBorder="1" applyAlignment="1">
      <alignment horizontal="center" vertical="center"/>
    </xf>
    <xf numFmtId="0" fontId="46" fillId="4" borderId="12" xfId="7" applyFont="1" applyFill="1" applyBorder="1" applyAlignment="1">
      <alignment horizontal="center" vertical="center"/>
    </xf>
    <xf numFmtId="0" fontId="46" fillId="4" borderId="95" xfId="7" applyFont="1" applyFill="1" applyBorder="1" applyAlignment="1">
      <alignment horizontal="center" vertical="center"/>
    </xf>
    <xf numFmtId="16" fontId="47" fillId="4" borderId="12" xfId="0" applyNumberFormat="1" applyFont="1" applyFill="1" applyBorder="1" applyAlignment="1">
      <alignment horizontal="center" vertical="center"/>
    </xf>
    <xf numFmtId="16" fontId="47" fillId="4" borderId="83" xfId="0" applyNumberFormat="1" applyFont="1" applyFill="1" applyBorder="1" applyAlignment="1">
      <alignment horizontal="center" vertical="center"/>
    </xf>
    <xf numFmtId="0" fontId="51" fillId="4" borderId="77" xfId="0" applyFont="1" applyFill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34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80" fillId="0" borderId="0" xfId="0" applyFont="1" applyAlignment="1">
      <alignment horizontal="center"/>
    </xf>
    <xf numFmtId="0" fontId="54" fillId="7" borderId="50" xfId="0" applyFont="1" applyFill="1" applyBorder="1" applyAlignment="1">
      <alignment horizontal="center" vertical="center"/>
    </xf>
    <xf numFmtId="0" fontId="45" fillId="0" borderId="33" xfId="6" applyFont="1" applyBorder="1" applyAlignment="1">
      <alignment horizontal="center" vertical="center"/>
    </xf>
    <xf numFmtId="0" fontId="45" fillId="0" borderId="34" xfId="6" applyFont="1" applyBorder="1" applyAlignment="1">
      <alignment horizontal="center" vertical="center"/>
    </xf>
    <xf numFmtId="0" fontId="45" fillId="0" borderId="70" xfId="6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0" fontId="46" fillId="0" borderId="2" xfId="0" applyFont="1" applyBorder="1" applyAlignment="1">
      <alignment horizontal="left" vertical="center"/>
    </xf>
    <xf numFmtId="0" fontId="46" fillId="0" borderId="5" xfId="0" applyFont="1" applyBorder="1" applyAlignment="1">
      <alignment horizontal="left" vertical="center"/>
    </xf>
    <xf numFmtId="165" fontId="49" fillId="7" borderId="49" xfId="0" applyNumberFormat="1" applyFont="1" applyFill="1" applyBorder="1" applyAlignment="1">
      <alignment horizontal="left" vertical="center"/>
    </xf>
    <xf numFmtId="165" fontId="49" fillId="7" borderId="50" xfId="0" applyNumberFormat="1" applyFont="1" applyFill="1" applyBorder="1" applyAlignment="1">
      <alignment horizontal="left" vertical="center"/>
    </xf>
    <xf numFmtId="0" fontId="49" fillId="7" borderId="49" xfId="0" applyFont="1" applyFill="1" applyBorder="1" applyAlignment="1">
      <alignment horizontal="left" vertical="center"/>
    </xf>
    <xf numFmtId="0" fontId="49" fillId="7" borderId="50" xfId="0" applyFont="1" applyFill="1" applyBorder="1" applyAlignment="1">
      <alignment horizontal="left" vertical="center"/>
    </xf>
    <xf numFmtId="0" fontId="46" fillId="0" borderId="49" xfId="6" applyFont="1" applyFill="1" applyBorder="1" applyAlignment="1">
      <alignment horizontal="left" vertical="center"/>
    </xf>
    <xf numFmtId="0" fontId="46" fillId="0" borderId="51" xfId="6" applyFont="1" applyFill="1" applyBorder="1" applyAlignment="1">
      <alignment horizontal="left" vertical="center"/>
    </xf>
    <xf numFmtId="0" fontId="46" fillId="0" borderId="68" xfId="6" applyFont="1" applyFill="1" applyBorder="1" applyAlignment="1">
      <alignment horizontal="left" vertical="center"/>
    </xf>
    <xf numFmtId="0" fontId="46" fillId="0" borderId="3" xfId="6" applyFont="1" applyBorder="1" applyAlignment="1">
      <alignment horizontal="center" vertical="center"/>
    </xf>
    <xf numFmtId="0" fontId="46" fillId="0" borderId="76" xfId="6" applyFont="1" applyBorder="1" applyAlignment="1">
      <alignment horizontal="center" vertical="center"/>
    </xf>
    <xf numFmtId="0" fontId="46" fillId="0" borderId="77" xfId="6" applyFont="1" applyBorder="1" applyAlignment="1">
      <alignment horizontal="center" vertical="center"/>
    </xf>
    <xf numFmtId="0" fontId="53" fillId="0" borderId="51" xfId="0" applyFont="1" applyFill="1" applyBorder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46" fillId="0" borderId="76" xfId="0" applyFont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165" fontId="49" fillId="7" borderId="50" xfId="0" applyNumberFormat="1" applyFont="1" applyFill="1" applyBorder="1" applyAlignment="1">
      <alignment horizontal="center" vertical="center"/>
    </xf>
    <xf numFmtId="165" fontId="49" fillId="7" borderId="35" xfId="0" applyNumberFormat="1" applyFont="1" applyFill="1" applyBorder="1" applyAlignment="1">
      <alignment horizontal="center" vertical="center"/>
    </xf>
    <xf numFmtId="0" fontId="49" fillId="7" borderId="50" xfId="0" applyFont="1" applyFill="1" applyBorder="1" applyAlignment="1">
      <alignment horizontal="center" vertical="center"/>
    </xf>
    <xf numFmtId="1" fontId="46" fillId="0" borderId="49" xfId="0" applyNumberFormat="1" applyFont="1" applyBorder="1" applyAlignment="1">
      <alignment horizontal="center" vertical="center"/>
    </xf>
    <xf numFmtId="1" fontId="46" fillId="0" borderId="50" xfId="0" applyNumberFormat="1" applyFont="1" applyBorder="1" applyAlignment="1">
      <alignment horizontal="center" vertical="center"/>
    </xf>
    <xf numFmtId="1" fontId="46" fillId="0" borderId="35" xfId="0" applyNumberFormat="1" applyFont="1" applyBorder="1" applyAlignment="1">
      <alignment horizontal="center" vertical="center"/>
    </xf>
    <xf numFmtId="0" fontId="53" fillId="0" borderId="0" xfId="0" applyFont="1" applyFill="1" applyAlignment="1">
      <alignment horizontal="left" vertical="center"/>
    </xf>
    <xf numFmtId="165" fontId="49" fillId="7" borderId="42" xfId="0" applyNumberFormat="1" applyFont="1" applyFill="1" applyBorder="1" applyAlignment="1">
      <alignment horizontal="left" vertical="center"/>
    </xf>
    <xf numFmtId="165" fontId="49" fillId="7" borderId="43" xfId="0" applyNumberFormat="1" applyFont="1" applyFill="1" applyBorder="1" applyAlignment="1">
      <alignment horizontal="left" vertical="center"/>
    </xf>
    <xf numFmtId="1" fontId="46" fillId="0" borderId="85" xfId="0" applyNumberFormat="1" applyFont="1" applyBorder="1" applyAlignment="1">
      <alignment horizontal="center" vertical="center"/>
    </xf>
    <xf numFmtId="1" fontId="46" fillId="0" borderId="86" xfId="0" applyNumberFormat="1" applyFont="1" applyBorder="1" applyAlignment="1">
      <alignment horizontal="center" vertical="center"/>
    </xf>
    <xf numFmtId="1" fontId="46" fillId="0" borderId="87" xfId="0" applyNumberFormat="1" applyFont="1" applyBorder="1" applyAlignment="1">
      <alignment horizontal="center" vertical="center"/>
    </xf>
    <xf numFmtId="0" fontId="46" fillId="0" borderId="20" xfId="6" applyFont="1" applyFill="1" applyBorder="1" applyAlignment="1">
      <alignment horizontal="left" vertical="center"/>
    </xf>
    <xf numFmtId="0" fontId="46" fillId="0" borderId="81" xfId="6" applyFont="1" applyFill="1" applyBorder="1" applyAlignment="1">
      <alignment horizontal="left" vertical="center"/>
    </xf>
    <xf numFmtId="0" fontId="46" fillId="0" borderId="80" xfId="6" applyFont="1" applyFill="1" applyBorder="1" applyAlignment="1">
      <alignment horizontal="left" vertical="center"/>
    </xf>
    <xf numFmtId="0" fontId="46" fillId="0" borderId="28" xfId="6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16" fontId="51" fillId="4" borderId="16" xfId="0" applyNumberFormat="1" applyFont="1" applyFill="1" applyBorder="1" applyAlignment="1">
      <alignment horizontal="center" vertical="center"/>
    </xf>
    <xf numFmtId="16" fontId="51" fillId="4" borderId="28" xfId="0" applyNumberFormat="1" applyFont="1" applyFill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9" fillId="7" borderId="43" xfId="0" applyFont="1" applyFill="1" applyBorder="1" applyAlignment="1">
      <alignment horizontal="center" vertical="center"/>
    </xf>
    <xf numFmtId="16" fontId="56" fillId="4" borderId="16" xfId="0" applyNumberFormat="1" applyFont="1" applyFill="1" applyBorder="1" applyAlignment="1">
      <alignment horizontal="center" vertical="center"/>
    </xf>
    <xf numFmtId="16" fontId="56" fillId="4" borderId="28" xfId="0" applyNumberFormat="1" applyFont="1" applyFill="1" applyBorder="1" applyAlignment="1">
      <alignment horizontal="center" vertical="center"/>
    </xf>
    <xf numFmtId="16" fontId="46" fillId="4" borderId="1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16" fontId="51" fillId="4" borderId="14" xfId="0" applyNumberFormat="1" applyFont="1" applyFill="1" applyBorder="1" applyAlignment="1">
      <alignment horizontal="center" vertical="center"/>
    </xf>
    <xf numFmtId="16" fontId="51" fillId="4" borderId="17" xfId="0" applyNumberFormat="1" applyFont="1" applyFill="1" applyBorder="1" applyAlignment="1">
      <alignment horizontal="center" vertical="center"/>
    </xf>
    <xf numFmtId="16" fontId="53" fillId="4" borderId="16" xfId="0" applyNumberFormat="1" applyFont="1" applyFill="1" applyBorder="1" applyAlignment="1">
      <alignment horizontal="center" vertical="center"/>
    </xf>
    <xf numFmtId="16" fontId="53" fillId="4" borderId="28" xfId="0" applyNumberFormat="1" applyFont="1" applyFill="1" applyBorder="1" applyAlignment="1">
      <alignment horizontal="center" vertical="center"/>
    </xf>
    <xf numFmtId="16" fontId="47" fillId="4" borderId="16" xfId="0" applyNumberFormat="1" applyFont="1" applyFill="1" applyBorder="1" applyAlignment="1">
      <alignment horizontal="center" vertical="center"/>
    </xf>
    <xf numFmtId="16" fontId="47" fillId="4" borderId="28" xfId="0" applyNumberFormat="1" applyFont="1" applyFill="1" applyBorder="1" applyAlignment="1">
      <alignment horizontal="center" vertical="center"/>
    </xf>
    <xf numFmtId="0" fontId="47" fillId="4" borderId="28" xfId="0" applyFont="1" applyFill="1" applyBorder="1" applyAlignment="1">
      <alignment horizontal="center" vertical="center"/>
    </xf>
    <xf numFmtId="0" fontId="47" fillId="4" borderId="77" xfId="0" applyFont="1" applyFill="1" applyBorder="1" applyAlignment="1">
      <alignment horizontal="center" vertical="center"/>
    </xf>
    <xf numFmtId="0" fontId="46" fillId="4" borderId="51" xfId="0" applyFont="1" applyFill="1" applyBorder="1" applyAlignment="1">
      <alignment horizontal="left" vertical="center"/>
    </xf>
    <xf numFmtId="0" fontId="46" fillId="4" borderId="68" xfId="0" applyFont="1" applyFill="1" applyBorder="1" applyAlignment="1">
      <alignment horizontal="left" vertical="center"/>
    </xf>
    <xf numFmtId="0" fontId="49" fillId="7" borderId="42" xfId="0" applyFont="1" applyFill="1" applyBorder="1" applyAlignment="1">
      <alignment horizontal="left" vertical="center"/>
    </xf>
    <xf numFmtId="0" fontId="49" fillId="7" borderId="43" xfId="0" applyFont="1" applyFill="1" applyBorder="1" applyAlignment="1">
      <alignment horizontal="left" vertical="center"/>
    </xf>
    <xf numFmtId="0" fontId="47" fillId="4" borderId="14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 vertical="center"/>
    </xf>
    <xf numFmtId="0" fontId="47" fillId="4" borderId="17" xfId="0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 vertical="center"/>
    </xf>
    <xf numFmtId="0" fontId="46" fillId="4" borderId="65" xfId="0" applyFont="1" applyFill="1" applyBorder="1" applyAlignment="1">
      <alignment horizontal="center" vertical="center"/>
    </xf>
    <xf numFmtId="0" fontId="47" fillId="4" borderId="76" xfId="0" applyFont="1" applyFill="1" applyBorder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6" fillId="0" borderId="51" xfId="0" applyFont="1" applyBorder="1" applyAlignment="1">
      <alignment horizontal="left" vertical="center"/>
    </xf>
    <xf numFmtId="0" fontId="46" fillId="0" borderId="68" xfId="0" applyFont="1" applyBorder="1" applyAlignment="1">
      <alignment horizontal="left" vertical="center"/>
    </xf>
    <xf numFmtId="0" fontId="47" fillId="4" borderId="26" xfId="0" applyFont="1" applyFill="1" applyBorder="1" applyAlignment="1">
      <alignment horizontal="center" vertical="center"/>
    </xf>
    <xf numFmtId="0" fontId="47" fillId="0" borderId="6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46" fillId="0" borderId="16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6" fillId="0" borderId="65" xfId="0" applyFont="1" applyBorder="1" applyAlignment="1">
      <alignment horizontal="center" vertical="center"/>
    </xf>
    <xf numFmtId="0" fontId="49" fillId="7" borderId="2" xfId="0" applyFont="1" applyFill="1" applyBorder="1" applyAlignment="1">
      <alignment horizontal="left" vertical="center"/>
    </xf>
    <xf numFmtId="0" fontId="49" fillId="7" borderId="3" xfId="0" applyFont="1" applyFill="1" applyBorder="1" applyAlignment="1">
      <alignment horizontal="left" vertical="center"/>
    </xf>
    <xf numFmtId="0" fontId="49" fillId="7" borderId="12" xfId="0" applyFont="1" applyFill="1" applyBorder="1" applyAlignment="1">
      <alignment horizontal="left" vertical="center"/>
    </xf>
    <xf numFmtId="0" fontId="49" fillId="7" borderId="33" xfId="0" applyFont="1" applyFill="1" applyBorder="1" applyAlignment="1">
      <alignment horizontal="left" vertical="center"/>
    </xf>
    <xf numFmtId="0" fontId="49" fillId="7" borderId="34" xfId="0" applyFont="1" applyFill="1" applyBorder="1" applyAlignment="1">
      <alignment horizontal="left" vertical="center"/>
    </xf>
    <xf numFmtId="0" fontId="45" fillId="0" borderId="34" xfId="0" applyFont="1" applyBorder="1" applyAlignment="1">
      <alignment horizontal="center" vertical="center"/>
    </xf>
    <xf numFmtId="0" fontId="45" fillId="0" borderId="70" xfId="0" applyFont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0" fontId="45" fillId="0" borderId="43" xfId="0" applyFont="1" applyBorder="1" applyAlignment="1">
      <alignment horizontal="center" vertical="center"/>
    </xf>
    <xf numFmtId="0" fontId="46" fillId="0" borderId="26" xfId="6" applyFont="1" applyBorder="1" applyAlignment="1">
      <alignment horizontal="center" vertical="center"/>
    </xf>
    <xf numFmtId="0" fontId="46" fillId="0" borderId="16" xfId="6" applyFont="1" applyBorder="1" applyAlignment="1">
      <alignment horizontal="center" vertical="center"/>
    </xf>
    <xf numFmtId="0" fontId="46" fillId="0" borderId="17" xfId="6" applyFont="1" applyBorder="1" applyAlignment="1">
      <alignment horizontal="center" vertical="center"/>
    </xf>
    <xf numFmtId="0" fontId="46" fillId="0" borderId="25" xfId="6" applyFont="1" applyFill="1" applyBorder="1" applyAlignment="1">
      <alignment horizontal="left" vertical="center"/>
    </xf>
    <xf numFmtId="0" fontId="46" fillId="0" borderId="11" xfId="6" applyFont="1" applyFill="1" applyBorder="1" applyAlignment="1">
      <alignment horizontal="left" vertical="center"/>
    </xf>
    <xf numFmtId="0" fontId="46" fillId="0" borderId="29" xfId="6" applyFont="1" applyFill="1" applyBorder="1" applyAlignment="1">
      <alignment horizontal="left" vertical="center"/>
    </xf>
    <xf numFmtId="16" fontId="56" fillId="4" borderId="14" xfId="0" applyNumberFormat="1" applyFont="1" applyFill="1" applyBorder="1" applyAlignment="1">
      <alignment horizontal="center" vertical="center"/>
    </xf>
    <xf numFmtId="16" fontId="56" fillId="4" borderId="6" xfId="0" applyNumberFormat="1" applyFont="1" applyFill="1" applyBorder="1" applyAlignment="1">
      <alignment horizontal="center" vertical="center"/>
    </xf>
    <xf numFmtId="0" fontId="56" fillId="4" borderId="6" xfId="0" applyFont="1" applyFill="1" applyBorder="1" applyAlignment="1">
      <alignment horizontal="center" vertical="center"/>
    </xf>
    <xf numFmtId="0" fontId="51" fillId="4" borderId="28" xfId="0" applyFont="1" applyFill="1" applyBorder="1" applyAlignment="1">
      <alignment horizontal="center" vertical="center"/>
    </xf>
    <xf numFmtId="0" fontId="51" fillId="4" borderId="6" xfId="0" applyFont="1" applyFill="1" applyBorder="1" applyAlignment="1">
      <alignment horizontal="center" vertical="center"/>
    </xf>
    <xf numFmtId="0" fontId="53" fillId="0" borderId="28" xfId="0" applyFont="1" applyFill="1" applyBorder="1" applyAlignment="1">
      <alignment horizontal="center" vertical="center"/>
    </xf>
    <xf numFmtId="0" fontId="53" fillId="0" borderId="6" xfId="0" applyFont="1" applyFill="1" applyBorder="1" applyAlignment="1">
      <alignment horizontal="center" vertical="center"/>
    </xf>
    <xf numFmtId="0" fontId="47" fillId="4" borderId="9" xfId="0" applyFont="1" applyFill="1" applyBorder="1" applyAlignment="1">
      <alignment horizontal="center" vertical="center"/>
    </xf>
    <xf numFmtId="0" fontId="46" fillId="4" borderId="5" xfId="0" applyFont="1" applyFill="1" applyBorder="1" applyAlignment="1">
      <alignment horizontal="left" vertical="center"/>
    </xf>
    <xf numFmtId="0" fontId="46" fillId="4" borderId="8" xfId="0" applyFont="1" applyFill="1" applyBorder="1" applyAlignment="1">
      <alignment horizontal="left" vertical="center"/>
    </xf>
    <xf numFmtId="0" fontId="46" fillId="4" borderId="2" xfId="0" applyFont="1" applyFill="1" applyBorder="1" applyAlignment="1">
      <alignment horizontal="left" vertical="center"/>
    </xf>
    <xf numFmtId="0" fontId="46" fillId="4" borderId="20" xfId="0" applyFont="1" applyFill="1" applyBorder="1" applyAlignment="1">
      <alignment horizontal="left" vertical="center"/>
    </xf>
    <xf numFmtId="0" fontId="56" fillId="0" borderId="28" xfId="0" applyFont="1" applyFill="1" applyBorder="1" applyAlignment="1">
      <alignment horizontal="center" vertical="center"/>
    </xf>
    <xf numFmtId="0" fontId="56" fillId="0" borderId="6" xfId="0" applyFont="1" applyFill="1" applyBorder="1" applyAlignment="1">
      <alignment horizontal="center" vertical="center"/>
    </xf>
    <xf numFmtId="0" fontId="47" fillId="4" borderId="3" xfId="0" applyFont="1" applyFill="1" applyBorder="1" applyAlignment="1">
      <alignment horizontal="center" vertical="center"/>
    </xf>
    <xf numFmtId="0" fontId="46" fillId="0" borderId="51" xfId="0" applyFont="1" applyFill="1" applyBorder="1" applyAlignment="1">
      <alignment horizontal="left" vertical="center"/>
    </xf>
    <xf numFmtId="0" fontId="46" fillId="0" borderId="68" xfId="0" applyFont="1" applyFill="1" applyBorder="1" applyAlignment="1">
      <alignment horizontal="left" vertical="center"/>
    </xf>
    <xf numFmtId="0" fontId="49" fillId="7" borderId="34" xfId="0" applyFont="1" applyFill="1" applyBorder="1" applyAlignment="1">
      <alignment horizontal="center" vertical="center"/>
    </xf>
    <xf numFmtId="16" fontId="47" fillId="4" borderId="17" xfId="0" applyNumberFormat="1" applyFont="1" applyFill="1" applyBorder="1" applyAlignment="1">
      <alignment horizontal="center" vertical="center"/>
    </xf>
    <xf numFmtId="1" fontId="46" fillId="0" borderId="42" xfId="0" applyNumberFormat="1" applyFont="1" applyFill="1" applyBorder="1" applyAlignment="1">
      <alignment horizontal="center" vertical="center"/>
    </xf>
    <xf numFmtId="1" fontId="46" fillId="0" borderId="43" xfId="0" applyNumberFormat="1" applyFont="1" applyFill="1" applyBorder="1" applyAlignment="1">
      <alignment horizontal="center" vertical="center"/>
    </xf>
    <xf numFmtId="1" fontId="46" fillId="0" borderId="48" xfId="0" applyNumberFormat="1" applyFont="1" applyFill="1" applyBorder="1" applyAlignment="1">
      <alignment horizontal="center" vertical="center"/>
    </xf>
    <xf numFmtId="165" fontId="49" fillId="7" borderId="48" xfId="0" applyNumberFormat="1" applyFont="1" applyFill="1" applyBorder="1" applyAlignment="1">
      <alignment horizontal="left" vertical="center"/>
    </xf>
    <xf numFmtId="0" fontId="51" fillId="8" borderId="14" xfId="0" applyFont="1" applyFill="1" applyBorder="1" applyAlignment="1">
      <alignment horizontal="center" vertical="center"/>
    </xf>
    <xf numFmtId="0" fontId="51" fillId="4" borderId="17" xfId="0" applyFont="1" applyFill="1" applyBorder="1" applyAlignment="1">
      <alignment horizontal="center" vertical="center"/>
    </xf>
    <xf numFmtId="1" fontId="46" fillId="0" borderId="42" xfId="0" applyNumberFormat="1" applyFont="1" applyBorder="1" applyAlignment="1">
      <alignment horizontal="center" vertical="center"/>
    </xf>
    <xf numFmtId="1" fontId="46" fillId="0" borderId="43" xfId="0" applyNumberFormat="1" applyFont="1" applyBorder="1" applyAlignment="1">
      <alignment horizontal="center" vertical="center"/>
    </xf>
    <xf numFmtId="1" fontId="46" fillId="0" borderId="48" xfId="0" applyNumberFormat="1" applyFont="1" applyBorder="1" applyAlignment="1">
      <alignment horizontal="center" vertical="center"/>
    </xf>
    <xf numFmtId="16" fontId="47" fillId="4" borderId="7" xfId="0" applyNumberFormat="1" applyFont="1" applyFill="1" applyBorder="1" applyAlignment="1">
      <alignment horizontal="center" vertical="center"/>
    </xf>
    <xf numFmtId="16" fontId="56" fillId="4" borderId="7" xfId="0" applyNumberFormat="1" applyFont="1" applyFill="1" applyBorder="1" applyAlignment="1">
      <alignment horizontal="center" vertical="center"/>
    </xf>
    <xf numFmtId="16" fontId="56" fillId="4" borderId="23" xfId="0" applyNumberFormat="1" applyFont="1" applyFill="1" applyBorder="1" applyAlignment="1">
      <alignment horizontal="center" vertical="center"/>
    </xf>
    <xf numFmtId="0" fontId="56" fillId="4" borderId="7" xfId="0" applyFont="1" applyFill="1" applyBorder="1" applyAlignment="1">
      <alignment horizontal="center" vertical="center"/>
    </xf>
    <xf numFmtId="16" fontId="47" fillId="4" borderId="6" xfId="0" applyNumberFormat="1" applyFont="1" applyFill="1" applyBorder="1" applyAlignment="1">
      <alignment horizontal="center" vertical="center"/>
    </xf>
    <xf numFmtId="0" fontId="60" fillId="0" borderId="51" xfId="0" applyFont="1" applyBorder="1" applyAlignment="1">
      <alignment horizontal="center" vertical="center" wrapText="1"/>
    </xf>
    <xf numFmtId="16" fontId="47" fillId="0" borderId="16" xfId="0" applyNumberFormat="1" applyFont="1" applyBorder="1" applyAlignment="1">
      <alignment horizontal="center" vertical="center"/>
    </xf>
    <xf numFmtId="16" fontId="47" fillId="0" borderId="28" xfId="0" applyNumberFormat="1" applyFont="1" applyBorder="1" applyAlignment="1">
      <alignment horizontal="center" vertical="center"/>
    </xf>
    <xf numFmtId="0" fontId="49" fillId="7" borderId="13" xfId="0" applyFont="1" applyFill="1" applyBorder="1" applyAlignment="1">
      <alignment horizontal="center" vertical="center"/>
    </xf>
    <xf numFmtId="0" fontId="45" fillId="4" borderId="12" xfId="0" applyFont="1" applyFill="1" applyBorder="1" applyAlignment="1">
      <alignment horizontal="center" vertical="center"/>
    </xf>
    <xf numFmtId="0" fontId="45" fillId="4" borderId="70" xfId="0" applyFont="1" applyFill="1" applyBorder="1" applyAlignment="1">
      <alignment horizontal="center" vertical="center"/>
    </xf>
    <xf numFmtId="16" fontId="47" fillId="4" borderId="23" xfId="0" applyNumberFormat="1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10" xfId="0" applyFont="1" applyFill="1" applyBorder="1" applyAlignment="1">
      <alignment horizontal="center" vertical="center"/>
    </xf>
    <xf numFmtId="16" fontId="47" fillId="4" borderId="10" xfId="0" applyNumberFormat="1" applyFont="1" applyFill="1" applyBorder="1" applyAlignment="1">
      <alignment horizontal="center" vertical="center"/>
    </xf>
    <xf numFmtId="0" fontId="45" fillId="0" borderId="48" xfId="0" applyFont="1" applyBorder="1" applyAlignment="1">
      <alignment horizontal="center" vertical="center"/>
    </xf>
    <xf numFmtId="16" fontId="46" fillId="4" borderId="64" xfId="0" applyNumberFormat="1" applyFont="1" applyFill="1" applyBorder="1" applyAlignment="1">
      <alignment horizontal="center" vertical="center"/>
    </xf>
    <xf numFmtId="16" fontId="46" fillId="4" borderId="23" xfId="0" applyNumberFormat="1" applyFont="1" applyFill="1" applyBorder="1" applyAlignment="1">
      <alignment horizontal="center" vertical="center"/>
    </xf>
    <xf numFmtId="16" fontId="56" fillId="4" borderId="64" xfId="0" applyNumberFormat="1" applyFont="1" applyFill="1" applyBorder="1" applyAlignment="1">
      <alignment horizontal="center" vertical="center"/>
    </xf>
    <xf numFmtId="16" fontId="47" fillId="0" borderId="64" xfId="0" applyNumberFormat="1" applyFont="1" applyBorder="1" applyAlignment="1">
      <alignment horizontal="center" vertical="center"/>
    </xf>
    <xf numFmtId="16" fontId="47" fillId="0" borderId="23" xfId="0" applyNumberFormat="1" applyFont="1" applyBorder="1" applyAlignment="1">
      <alignment horizontal="center" vertical="center"/>
    </xf>
    <xf numFmtId="165" fontId="49" fillId="0" borderId="42" xfId="0" applyNumberFormat="1" applyFont="1" applyFill="1" applyBorder="1" applyAlignment="1">
      <alignment horizontal="center" vertical="center"/>
    </xf>
    <xf numFmtId="165" fontId="49" fillId="0" borderId="43" xfId="0" applyNumberFormat="1" applyFont="1" applyFill="1" applyBorder="1" applyAlignment="1">
      <alignment horizontal="center" vertical="center"/>
    </xf>
    <xf numFmtId="16" fontId="47" fillId="4" borderId="5" xfId="0" applyNumberFormat="1" applyFont="1" applyFill="1" applyBorder="1" applyAlignment="1">
      <alignment horizontal="center" vertical="center"/>
    </xf>
    <xf numFmtId="0" fontId="47" fillId="4" borderId="8" xfId="0" applyFont="1" applyFill="1" applyBorder="1" applyAlignment="1">
      <alignment horizontal="center" vertical="center"/>
    </xf>
    <xf numFmtId="16" fontId="47" fillId="0" borderId="11" xfId="0" applyNumberFormat="1" applyFont="1" applyBorder="1" applyAlignment="1">
      <alignment horizontal="center" vertical="center"/>
    </xf>
    <xf numFmtId="16" fontId="47" fillId="0" borderId="20" xfId="0" applyNumberFormat="1" applyFont="1" applyBorder="1" applyAlignment="1">
      <alignment horizontal="center" vertical="center"/>
    </xf>
    <xf numFmtId="16" fontId="46" fillId="4" borderId="0" xfId="0" applyNumberFormat="1" applyFont="1" applyFill="1" applyBorder="1" applyAlignment="1">
      <alignment horizontal="center" vertical="center"/>
    </xf>
    <xf numFmtId="16" fontId="51" fillId="4" borderId="0" xfId="0" applyNumberFormat="1" applyFont="1" applyFill="1" applyBorder="1" applyAlignment="1">
      <alignment horizontal="center" vertical="center"/>
    </xf>
    <xf numFmtId="0" fontId="51" fillId="4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53" fillId="0" borderId="51" xfId="0" applyFont="1" applyBorder="1" applyAlignment="1">
      <alignment horizontal="center" vertical="center" wrapText="1"/>
    </xf>
    <xf numFmtId="0" fontId="53" fillId="0" borderId="51" xfId="0" applyFont="1" applyBorder="1" applyAlignment="1">
      <alignment horizontal="center" vertical="center"/>
    </xf>
    <xf numFmtId="16" fontId="46" fillId="4" borderId="14" xfId="0" applyNumberFormat="1" applyFont="1" applyFill="1" applyBorder="1" applyAlignment="1">
      <alignment horizontal="center" vertical="center"/>
    </xf>
    <xf numFmtId="16" fontId="46" fillId="4" borderId="17" xfId="0" applyNumberFormat="1" applyFont="1" applyFill="1" applyBorder="1" applyAlignment="1">
      <alignment horizontal="center" vertical="center"/>
    </xf>
    <xf numFmtId="16" fontId="47" fillId="0" borderId="14" xfId="0" applyNumberFormat="1" applyFont="1" applyBorder="1" applyAlignment="1">
      <alignment horizontal="center" vertical="center"/>
    </xf>
    <xf numFmtId="16" fontId="47" fillId="0" borderId="17" xfId="0" applyNumberFormat="1" applyFont="1" applyBorder="1" applyAlignment="1">
      <alignment horizontal="center" vertical="center"/>
    </xf>
    <xf numFmtId="16" fontId="56" fillId="4" borderId="15" xfId="0" applyNumberFormat="1" applyFont="1" applyFill="1" applyBorder="1" applyAlignment="1">
      <alignment horizontal="center" vertical="center"/>
    </xf>
    <xf numFmtId="16" fontId="56" fillId="4" borderId="18" xfId="0" applyNumberFormat="1" applyFont="1" applyFill="1" applyBorder="1" applyAlignment="1">
      <alignment horizontal="center" vertical="center"/>
    </xf>
    <xf numFmtId="16" fontId="47" fillId="4" borderId="14" xfId="0" applyNumberFormat="1" applyFont="1" applyFill="1" applyBorder="1" applyAlignment="1">
      <alignment horizontal="center" vertical="center"/>
    </xf>
    <xf numFmtId="16" fontId="47" fillId="0" borderId="15" xfId="0" applyNumberFormat="1" applyFont="1" applyBorder="1" applyAlignment="1">
      <alignment horizontal="center" vertical="center"/>
    </xf>
    <xf numFmtId="16" fontId="47" fillId="0" borderId="18" xfId="0" applyNumberFormat="1" applyFont="1" applyBorder="1" applyAlignment="1">
      <alignment horizontal="center" vertical="center"/>
    </xf>
    <xf numFmtId="16" fontId="47" fillId="0" borderId="24" xfId="0" applyNumberFormat="1" applyFont="1" applyBorder="1" applyAlignment="1">
      <alignment horizontal="center" vertical="center"/>
    </xf>
    <xf numFmtId="16" fontId="47" fillId="0" borderId="29" xfId="0" applyNumberFormat="1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49" fillId="7" borderId="42" xfId="7" applyFont="1" applyFill="1" applyBorder="1" applyAlignment="1">
      <alignment horizontal="left" vertical="center"/>
    </xf>
    <xf numFmtId="0" fontId="49" fillId="7" borderId="43" xfId="7" applyFont="1" applyFill="1" applyBorder="1" applyAlignment="1">
      <alignment horizontal="left" vertical="center"/>
    </xf>
    <xf numFmtId="0" fontId="49" fillId="7" borderId="43" xfId="7" applyFont="1" applyFill="1" applyBorder="1" applyAlignment="1">
      <alignment horizontal="center" vertical="center"/>
    </xf>
    <xf numFmtId="0" fontId="46" fillId="4" borderId="16" xfId="7" applyFont="1" applyFill="1" applyBorder="1" applyAlignment="1">
      <alignment horizontal="center" vertical="center"/>
    </xf>
    <xf numFmtId="0" fontId="46" fillId="4" borderId="17" xfId="7" applyFont="1" applyFill="1" applyBorder="1" applyAlignment="1">
      <alignment horizontal="center" vertical="center"/>
    </xf>
    <xf numFmtId="0" fontId="46" fillId="4" borderId="11" xfId="7" applyFont="1" applyFill="1" applyBorder="1" applyAlignment="1">
      <alignment horizontal="left" vertical="center"/>
    </xf>
    <xf numFmtId="0" fontId="46" fillId="4" borderId="29" xfId="7" applyFont="1" applyFill="1" applyBorder="1" applyAlignment="1">
      <alignment horizontal="left" vertical="center"/>
    </xf>
    <xf numFmtId="0" fontId="45" fillId="0" borderId="42" xfId="3" applyFont="1" applyBorder="1" applyAlignment="1">
      <alignment horizontal="center" vertical="center"/>
    </xf>
    <xf numFmtId="0" fontId="45" fillId="0" borderId="43" xfId="3" applyFont="1" applyBorder="1" applyAlignment="1">
      <alignment horizontal="center" vertical="center"/>
    </xf>
    <xf numFmtId="0" fontId="45" fillId="0" borderId="48" xfId="3" applyFont="1" applyBorder="1" applyAlignment="1">
      <alignment horizontal="center" vertical="center"/>
    </xf>
    <xf numFmtId="0" fontId="46" fillId="4" borderId="14" xfId="7" applyFont="1" applyFill="1" applyBorder="1" applyAlignment="1">
      <alignment horizontal="center" vertical="center"/>
    </xf>
    <xf numFmtId="0" fontId="46" fillId="4" borderId="24" xfId="7" applyFont="1" applyFill="1" applyBorder="1" applyAlignment="1">
      <alignment horizontal="left" vertical="center"/>
    </xf>
    <xf numFmtId="0" fontId="45" fillId="0" borderId="33" xfId="0" applyFont="1" applyBorder="1" applyAlignment="1">
      <alignment horizontal="center" vertical="center"/>
    </xf>
    <xf numFmtId="0" fontId="46" fillId="4" borderId="55" xfId="0" applyFont="1" applyFill="1" applyBorder="1" applyAlignment="1">
      <alignment horizontal="center" vertical="center"/>
    </xf>
    <xf numFmtId="0" fontId="46" fillId="4" borderId="71" xfId="0" applyFont="1" applyFill="1" applyBorder="1" applyAlignment="1">
      <alignment horizontal="center" vertical="center"/>
    </xf>
    <xf numFmtId="0" fontId="49" fillId="7" borderId="33" xfId="7" applyFont="1" applyFill="1" applyBorder="1" applyAlignment="1">
      <alignment horizontal="left" vertical="center"/>
    </xf>
    <xf numFmtId="0" fontId="49" fillId="7" borderId="34" xfId="7" applyFont="1" applyFill="1" applyBorder="1" applyAlignment="1">
      <alignment horizontal="left" vertical="center"/>
    </xf>
    <xf numFmtId="0" fontId="46" fillId="4" borderId="53" xfId="7" applyFont="1" applyFill="1" applyBorder="1" applyAlignment="1">
      <alignment horizontal="center" vertical="center"/>
    </xf>
    <xf numFmtId="0" fontId="46" fillId="4" borderId="19" xfId="7" applyFont="1" applyFill="1" applyBorder="1" applyAlignment="1">
      <alignment horizontal="center" vertical="center"/>
    </xf>
    <xf numFmtId="0" fontId="45" fillId="0" borderId="85" xfId="0" applyFont="1" applyBorder="1" applyAlignment="1">
      <alignment horizontal="center" vertical="center"/>
    </xf>
    <xf numFmtId="0" fontId="45" fillId="0" borderId="86" xfId="0" applyFont="1" applyBorder="1" applyAlignment="1">
      <alignment horizontal="center" vertical="center"/>
    </xf>
    <xf numFmtId="0" fontId="47" fillId="4" borderId="3" xfId="7" applyFont="1" applyFill="1" applyBorder="1" applyAlignment="1">
      <alignment horizontal="center" vertical="center"/>
    </xf>
    <xf numFmtId="0" fontId="47" fillId="4" borderId="6" xfId="7" applyFont="1" applyFill="1" applyBorder="1" applyAlignment="1">
      <alignment horizontal="center" vertical="center"/>
    </xf>
    <xf numFmtId="0" fontId="56" fillId="0" borderId="28" xfId="7" applyFont="1" applyFill="1" applyBorder="1" applyAlignment="1">
      <alignment horizontal="center" vertical="center"/>
    </xf>
    <xf numFmtId="0" fontId="56" fillId="0" borderId="6" xfId="7" applyFont="1" applyFill="1" applyBorder="1" applyAlignment="1">
      <alignment horizontal="center" vertical="center"/>
    </xf>
    <xf numFmtId="0" fontId="56" fillId="0" borderId="9" xfId="7" applyFont="1" applyFill="1" applyBorder="1" applyAlignment="1">
      <alignment horizontal="center" vertical="center"/>
    </xf>
    <xf numFmtId="16" fontId="46" fillId="4" borderId="15" xfId="7" applyNumberFormat="1" applyFont="1" applyFill="1" applyBorder="1" applyAlignment="1">
      <alignment horizontal="center" vertical="center"/>
    </xf>
    <xf numFmtId="16" fontId="46" fillId="4" borderId="23" xfId="7" applyNumberFormat="1" applyFont="1" applyFill="1" applyBorder="1" applyAlignment="1">
      <alignment horizontal="center" vertical="center"/>
    </xf>
    <xf numFmtId="16" fontId="47" fillId="4" borderId="15" xfId="7" applyNumberFormat="1" applyFont="1" applyFill="1" applyBorder="1" applyAlignment="1">
      <alignment horizontal="center" vertical="center"/>
    </xf>
    <xf numFmtId="16" fontId="47" fillId="4" borderId="23" xfId="7" applyNumberFormat="1" applyFont="1" applyFill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 wrapText="1"/>
    </xf>
    <xf numFmtId="0" fontId="46" fillId="4" borderId="17" xfId="0" applyFont="1" applyFill="1" applyBorder="1" applyAlignment="1">
      <alignment horizontal="center" vertical="center" wrapText="1"/>
    </xf>
    <xf numFmtId="0" fontId="56" fillId="4" borderId="28" xfId="7" applyFont="1" applyFill="1" applyBorder="1" applyAlignment="1">
      <alignment horizontal="center" vertical="center"/>
    </xf>
    <xf numFmtId="0" fontId="56" fillId="4" borderId="6" xfId="7" applyFont="1" applyFill="1" applyBorder="1" applyAlignment="1">
      <alignment horizontal="center" vertical="center"/>
    </xf>
    <xf numFmtId="0" fontId="49" fillId="7" borderId="34" xfId="7" applyFont="1" applyFill="1" applyBorder="1" applyAlignment="1">
      <alignment horizontal="center" vertical="center"/>
    </xf>
    <xf numFmtId="0" fontId="46" fillId="0" borderId="21" xfId="7" applyFont="1" applyBorder="1" applyAlignment="1">
      <alignment horizontal="center" vertical="center"/>
    </xf>
    <xf numFmtId="0" fontId="46" fillId="0" borderId="22" xfId="7" applyFont="1" applyBorder="1" applyAlignment="1">
      <alignment horizontal="center" vertical="center"/>
    </xf>
    <xf numFmtId="0" fontId="46" fillId="0" borderId="28" xfId="7" applyFont="1" applyBorder="1" applyAlignment="1">
      <alignment horizontal="center" vertical="center"/>
    </xf>
    <xf numFmtId="0" fontId="46" fillId="0" borderId="6" xfId="7" applyFont="1" applyBorder="1" applyAlignment="1">
      <alignment horizontal="center" vertical="center"/>
    </xf>
    <xf numFmtId="0" fontId="46" fillId="0" borderId="14" xfId="7" applyFont="1" applyBorder="1" applyAlignment="1">
      <alignment horizontal="center" vertical="center"/>
    </xf>
    <xf numFmtId="0" fontId="46" fillId="0" borderId="9" xfId="7" applyFont="1" applyBorder="1" applyAlignment="1">
      <alignment horizontal="center" vertical="center"/>
    </xf>
    <xf numFmtId="0" fontId="53" fillId="4" borderId="6" xfId="7" applyFont="1" applyFill="1" applyBorder="1" applyAlignment="1">
      <alignment horizontal="center" vertical="center"/>
    </xf>
    <xf numFmtId="0" fontId="53" fillId="4" borderId="9" xfId="7" applyFont="1" applyFill="1" applyBorder="1" applyAlignment="1">
      <alignment horizontal="center" vertical="center"/>
    </xf>
    <xf numFmtId="0" fontId="46" fillId="0" borderId="28" xfId="7" applyFont="1" applyFill="1" applyBorder="1" applyAlignment="1">
      <alignment horizontal="center" vertical="center"/>
    </xf>
    <xf numFmtId="0" fontId="46" fillId="0" borderId="6" xfId="7" applyFont="1" applyFill="1" applyBorder="1" applyAlignment="1">
      <alignment horizontal="center" vertical="center"/>
    </xf>
    <xf numFmtId="0" fontId="47" fillId="4" borderId="28" xfId="7" applyFont="1" applyFill="1" applyBorder="1" applyAlignment="1">
      <alignment horizontal="center" vertical="center"/>
    </xf>
    <xf numFmtId="16" fontId="46" fillId="0" borderId="28" xfId="7" applyNumberFormat="1" applyFont="1" applyFill="1" applyBorder="1" applyAlignment="1">
      <alignment horizontal="center" vertical="center"/>
    </xf>
    <xf numFmtId="0" fontId="46" fillId="0" borderId="20" xfId="7" applyFont="1" applyBorder="1" applyAlignment="1">
      <alignment horizontal="left" vertical="center"/>
    </xf>
    <xf numFmtId="0" fontId="46" fillId="0" borderId="5" xfId="7" applyFont="1" applyBorder="1" applyAlignment="1">
      <alignment horizontal="left" vertical="center"/>
    </xf>
    <xf numFmtId="0" fontId="46" fillId="0" borderId="24" xfId="7" applyFont="1" applyBorder="1" applyAlignment="1">
      <alignment horizontal="left" vertical="center"/>
    </xf>
    <xf numFmtId="0" fontId="46" fillId="0" borderId="8" xfId="7" applyFont="1" applyBorder="1" applyAlignment="1">
      <alignment horizontal="left" vertical="center"/>
    </xf>
    <xf numFmtId="0" fontId="56" fillId="0" borderId="28" xfId="7" applyFont="1" applyBorder="1" applyAlignment="1">
      <alignment horizontal="center" vertical="center"/>
    </xf>
    <xf numFmtId="0" fontId="56" fillId="0" borderId="6" xfId="7" applyFont="1" applyBorder="1" applyAlignment="1">
      <alignment horizontal="center" vertical="center"/>
    </xf>
    <xf numFmtId="0" fontId="47" fillId="0" borderId="6" xfId="7" applyFont="1" applyBorder="1" applyAlignment="1">
      <alignment horizontal="center" vertical="center"/>
    </xf>
    <xf numFmtId="0" fontId="47" fillId="0" borderId="9" xfId="7" applyFont="1" applyBorder="1" applyAlignment="1">
      <alignment horizontal="center" vertical="center"/>
    </xf>
    <xf numFmtId="0" fontId="47" fillId="4" borderId="24" xfId="7" applyFont="1" applyFill="1" applyBorder="1" applyAlignment="1">
      <alignment horizontal="left" vertical="center"/>
    </xf>
    <xf numFmtId="0" fontId="47" fillId="4" borderId="29" xfId="7" applyFont="1" applyFill="1" applyBorder="1" applyAlignment="1">
      <alignment horizontal="left" vertical="center"/>
    </xf>
    <xf numFmtId="0" fontId="53" fillId="0" borderId="14" xfId="7" applyFont="1" applyBorder="1" applyAlignment="1">
      <alignment horizontal="center" vertical="center"/>
    </xf>
    <xf numFmtId="0" fontId="53" fillId="0" borderId="28" xfId="7" applyFont="1" applyBorder="1" applyAlignment="1">
      <alignment horizontal="center" vertical="center"/>
    </xf>
    <xf numFmtId="0" fontId="53" fillId="0" borderId="6" xfId="7" applyFont="1" applyBorder="1" applyAlignment="1">
      <alignment horizontal="center" vertical="center"/>
    </xf>
    <xf numFmtId="0" fontId="47" fillId="4" borderId="26" xfId="7" applyFont="1" applyFill="1" applyBorder="1" applyAlignment="1">
      <alignment horizontal="center" vertical="center"/>
    </xf>
    <xf numFmtId="0" fontId="47" fillId="4" borderId="14" xfId="7" applyFont="1" applyFill="1" applyBorder="1" applyAlignment="1">
      <alignment horizontal="center" vertical="center"/>
    </xf>
    <xf numFmtId="0" fontId="47" fillId="4" borderId="17" xfId="7" applyFont="1" applyFill="1" applyBorder="1" applyAlignment="1">
      <alignment horizontal="center" vertical="center"/>
    </xf>
    <xf numFmtId="0" fontId="53" fillId="0" borderId="9" xfId="7" applyFont="1" applyBorder="1" applyAlignment="1">
      <alignment horizontal="center" vertical="center"/>
    </xf>
    <xf numFmtId="0" fontId="46" fillId="4" borderId="2" xfId="7" applyFont="1" applyFill="1" applyBorder="1" applyAlignment="1">
      <alignment horizontal="left" vertical="center"/>
    </xf>
    <xf numFmtId="0" fontId="46" fillId="4" borderId="25" xfId="7" applyFont="1" applyFill="1" applyBorder="1" applyAlignment="1">
      <alignment horizontal="left" vertical="center"/>
    </xf>
    <xf numFmtId="0" fontId="46" fillId="4" borderId="20" xfId="7" applyFont="1" applyFill="1" applyBorder="1" applyAlignment="1">
      <alignment horizontal="left" vertical="center"/>
    </xf>
    <xf numFmtId="0" fontId="47" fillId="4" borderId="20" xfId="7" applyFont="1" applyFill="1" applyBorder="1" applyAlignment="1">
      <alignment horizontal="left" vertical="center"/>
    </xf>
    <xf numFmtId="0" fontId="47" fillId="0" borderId="6" xfId="7" applyFont="1" applyFill="1" applyBorder="1" applyAlignment="1">
      <alignment horizontal="center" vertical="center"/>
    </xf>
    <xf numFmtId="0" fontId="47" fillId="0" borderId="9" xfId="7" applyFont="1" applyFill="1" applyBorder="1" applyAlignment="1">
      <alignment horizontal="center" vertical="center"/>
    </xf>
    <xf numFmtId="0" fontId="46" fillId="0" borderId="59" xfId="0" applyFont="1" applyBorder="1" applyAlignment="1">
      <alignment horizontal="center" vertical="center"/>
    </xf>
    <xf numFmtId="16" fontId="53" fillId="0" borderId="3" xfId="7" applyNumberFormat="1" applyFont="1" applyFill="1" applyBorder="1" applyAlignment="1">
      <alignment horizontal="center" vertical="center"/>
    </xf>
    <xf numFmtId="0" fontId="53" fillId="0" borderId="6" xfId="7" applyFont="1" applyFill="1" applyBorder="1" applyAlignment="1">
      <alignment horizontal="center" vertical="center"/>
    </xf>
    <xf numFmtId="0" fontId="53" fillId="4" borderId="3" xfId="7" applyFont="1" applyFill="1" applyBorder="1" applyAlignment="1">
      <alignment horizontal="center" vertical="center"/>
    </xf>
    <xf numFmtId="16" fontId="56" fillId="0" borderId="28" xfId="7" applyNumberFormat="1" applyFont="1" applyFill="1" applyBorder="1" applyAlignment="1">
      <alignment horizontal="center" vertical="center"/>
    </xf>
    <xf numFmtId="16" fontId="53" fillId="0" borderId="6" xfId="7" applyNumberFormat="1" applyFont="1" applyFill="1" applyBorder="1" applyAlignment="1">
      <alignment horizontal="center" vertical="center"/>
    </xf>
    <xf numFmtId="16" fontId="47" fillId="4" borderId="51" xfId="0" applyNumberFormat="1" applyFont="1" applyFill="1" applyBorder="1" applyAlignment="1">
      <alignment horizontal="center" vertical="center"/>
    </xf>
    <xf numFmtId="0" fontId="47" fillId="4" borderId="68" xfId="0" applyFont="1" applyFill="1" applyBorder="1" applyAlignment="1">
      <alignment horizontal="center" vertical="center"/>
    </xf>
    <xf numFmtId="16" fontId="47" fillId="0" borderId="6" xfId="7" applyNumberFormat="1" applyFont="1" applyFill="1" applyBorder="1" applyAlignment="1">
      <alignment horizontal="center" vertical="center"/>
    </xf>
    <xf numFmtId="16" fontId="46" fillId="0" borderId="21" xfId="7" applyNumberFormat="1" applyFont="1" applyFill="1" applyBorder="1" applyAlignment="1">
      <alignment horizontal="center" vertical="center"/>
    </xf>
    <xf numFmtId="0" fontId="46" fillId="0" borderId="53" xfId="7" applyFont="1" applyFill="1" applyBorder="1" applyAlignment="1">
      <alignment horizontal="center" vertical="center"/>
    </xf>
    <xf numFmtId="16" fontId="46" fillId="4" borderId="28" xfId="7" applyNumberFormat="1" applyFont="1" applyFill="1" applyBorder="1" applyAlignment="1">
      <alignment horizontal="center" vertical="center"/>
    </xf>
    <xf numFmtId="16" fontId="46" fillId="4" borderId="6" xfId="7" applyNumberFormat="1" applyFont="1" applyFill="1" applyBorder="1" applyAlignment="1">
      <alignment horizontal="center" vertical="center"/>
    </xf>
    <xf numFmtId="16" fontId="47" fillId="4" borderId="6" xfId="7" applyNumberFormat="1" applyFont="1" applyFill="1" applyBorder="1" applyAlignment="1">
      <alignment horizontal="center" vertical="center"/>
    </xf>
    <xf numFmtId="16" fontId="47" fillId="4" borderId="76" xfId="7" applyNumberFormat="1" applyFont="1" applyFill="1" applyBorder="1" applyAlignment="1">
      <alignment horizontal="center" vertical="center"/>
    </xf>
    <xf numFmtId="16" fontId="47" fillId="4" borderId="77" xfId="7" applyNumberFormat="1" applyFont="1" applyFill="1" applyBorder="1" applyAlignment="1">
      <alignment horizontal="center" vertical="center"/>
    </xf>
    <xf numFmtId="16" fontId="53" fillId="4" borderId="3" xfId="7" applyNumberFormat="1" applyFont="1" applyFill="1" applyBorder="1" applyAlignment="1">
      <alignment horizontal="center" vertical="center"/>
    </xf>
    <xf numFmtId="16" fontId="46" fillId="4" borderId="1" xfId="7" applyNumberFormat="1" applyFont="1" applyFill="1" applyBorder="1" applyAlignment="1">
      <alignment horizontal="center" vertical="center"/>
    </xf>
    <xf numFmtId="16" fontId="46" fillId="4" borderId="22" xfId="7" applyNumberFormat="1" applyFont="1" applyFill="1" applyBorder="1" applyAlignment="1">
      <alignment horizontal="center" vertical="center"/>
    </xf>
    <xf numFmtId="16" fontId="47" fillId="4" borderId="1" xfId="7" applyNumberFormat="1" applyFont="1" applyFill="1" applyBorder="1" applyAlignment="1">
      <alignment horizontal="center" vertical="center"/>
    </xf>
    <xf numFmtId="16" fontId="47" fillId="4" borderId="22" xfId="7" applyNumberFormat="1" applyFont="1" applyFill="1" applyBorder="1" applyAlignment="1">
      <alignment horizontal="center" vertical="center"/>
    </xf>
    <xf numFmtId="16" fontId="47" fillId="4" borderId="71" xfId="7" applyNumberFormat="1" applyFont="1" applyFill="1" applyBorder="1" applyAlignment="1">
      <alignment horizontal="center" vertical="center"/>
    </xf>
    <xf numFmtId="16" fontId="47" fillId="4" borderId="65" xfId="7" applyNumberFormat="1" applyFont="1" applyFill="1" applyBorder="1" applyAlignment="1">
      <alignment horizontal="center" vertical="center"/>
    </xf>
    <xf numFmtId="16" fontId="53" fillId="0" borderId="6" xfId="7" applyNumberFormat="1" applyFont="1" applyBorder="1" applyAlignment="1">
      <alignment horizontal="center" vertical="center"/>
    </xf>
    <xf numFmtId="16" fontId="46" fillId="0" borderId="21" xfId="7" applyNumberFormat="1" applyFont="1" applyBorder="1" applyAlignment="1">
      <alignment horizontal="center" vertical="center"/>
    </xf>
    <xf numFmtId="0" fontId="46" fillId="0" borderId="53" xfId="7" applyFont="1" applyBorder="1" applyAlignment="1">
      <alignment horizontal="center" vertical="center"/>
    </xf>
    <xf numFmtId="0" fontId="53" fillId="0" borderId="9" xfId="7" applyFont="1" applyFill="1" applyBorder="1" applyAlignment="1">
      <alignment horizontal="center" vertical="center"/>
    </xf>
    <xf numFmtId="0" fontId="46" fillId="0" borderId="17" xfId="7" applyFont="1" applyBorder="1" applyAlignment="1">
      <alignment horizontal="center" vertical="center"/>
    </xf>
    <xf numFmtId="16" fontId="47" fillId="0" borderId="3" xfId="7" applyNumberFormat="1" applyFont="1" applyFill="1" applyBorder="1" applyAlignment="1">
      <alignment horizontal="center" vertical="center"/>
    </xf>
    <xf numFmtId="16" fontId="51" fillId="0" borderId="25" xfId="0" applyNumberFormat="1" applyFont="1" applyBorder="1" applyAlignment="1">
      <alignment horizontal="center" vertical="center"/>
    </xf>
    <xf numFmtId="16" fontId="51" fillId="0" borderId="20" xfId="0" applyNumberFormat="1" applyFont="1" applyBorder="1" applyAlignment="1">
      <alignment horizontal="center" vertical="center"/>
    </xf>
    <xf numFmtId="16" fontId="51" fillId="4" borderId="51" xfId="0" applyNumberFormat="1" applyFont="1" applyFill="1" applyBorder="1" applyAlignment="1">
      <alignment horizontal="center" vertical="center"/>
    </xf>
    <xf numFmtId="0" fontId="51" fillId="4" borderId="38" xfId="0" applyFont="1" applyFill="1" applyBorder="1" applyAlignment="1">
      <alignment horizontal="center" vertical="center"/>
    </xf>
    <xf numFmtId="0" fontId="47" fillId="4" borderId="38" xfId="0" applyFont="1" applyFill="1" applyBorder="1" applyAlignment="1">
      <alignment horizontal="center" vertical="center"/>
    </xf>
    <xf numFmtId="16" fontId="46" fillId="0" borderId="26" xfId="0" applyNumberFormat="1" applyFont="1" applyBorder="1" applyAlignment="1">
      <alignment horizontal="center" vertical="center"/>
    </xf>
    <xf numFmtId="16" fontId="46" fillId="0" borderId="28" xfId="0" applyNumberFormat="1" applyFont="1" applyBorder="1" applyAlignment="1">
      <alignment horizontal="center" vertical="center"/>
    </xf>
    <xf numFmtId="16" fontId="47" fillId="4" borderId="67" xfId="0" applyNumberFormat="1" applyFont="1" applyFill="1" applyBorder="1" applyAlignment="1">
      <alignment horizontal="center" vertical="center"/>
    </xf>
    <xf numFmtId="0" fontId="47" fillId="4" borderId="21" xfId="0" applyFont="1" applyFill="1" applyBorder="1" applyAlignment="1">
      <alignment horizontal="center" vertical="center"/>
    </xf>
    <xf numFmtId="0" fontId="47" fillId="4" borderId="56" xfId="0" applyFont="1" applyFill="1" applyBorder="1" applyAlignment="1">
      <alignment horizontal="center" vertical="center"/>
    </xf>
    <xf numFmtId="16" fontId="56" fillId="0" borderId="53" xfId="7" applyNumberFormat="1" applyFont="1" applyBorder="1" applyAlignment="1">
      <alignment horizontal="center" vertical="center"/>
    </xf>
    <xf numFmtId="0" fontId="56" fillId="0" borderId="53" xfId="7" applyFont="1" applyBorder="1" applyAlignment="1">
      <alignment horizontal="center" vertical="center"/>
    </xf>
    <xf numFmtId="16" fontId="46" fillId="0" borderId="53" xfId="7" applyNumberFormat="1" applyFont="1" applyBorder="1" applyAlignment="1">
      <alignment horizontal="center" vertical="center"/>
    </xf>
    <xf numFmtId="0" fontId="46" fillId="0" borderId="54" xfId="7" applyFont="1" applyBorder="1" applyAlignment="1">
      <alignment horizontal="center" vertical="center"/>
    </xf>
    <xf numFmtId="16" fontId="53" fillId="0" borderId="3" xfId="7" applyNumberFormat="1" applyFont="1" applyBorder="1" applyAlignment="1">
      <alignment horizontal="center" vertical="center"/>
    </xf>
    <xf numFmtId="0" fontId="47" fillId="0" borderId="14" xfId="7" applyFont="1" applyBorder="1" applyAlignment="1">
      <alignment horizontal="center" vertical="center"/>
    </xf>
    <xf numFmtId="0" fontId="47" fillId="0" borderId="16" xfId="7" applyFont="1" applyBorder="1" applyAlignment="1">
      <alignment horizontal="center" vertical="center"/>
    </xf>
    <xf numFmtId="16" fontId="47" fillId="4" borderId="3" xfId="7" applyNumberFormat="1" applyFont="1" applyFill="1" applyBorder="1" applyAlignment="1">
      <alignment horizontal="center" vertical="center"/>
    </xf>
    <xf numFmtId="0" fontId="46" fillId="0" borderId="9" xfId="7" applyFont="1" applyFill="1" applyBorder="1" applyAlignment="1">
      <alignment horizontal="center" vertical="center"/>
    </xf>
    <xf numFmtId="16" fontId="53" fillId="4" borderId="6" xfId="7" applyNumberFormat="1" applyFont="1" applyFill="1" applyBorder="1" applyAlignment="1">
      <alignment horizontal="center" vertical="center"/>
    </xf>
    <xf numFmtId="16" fontId="46" fillId="0" borderId="6" xfId="7" applyNumberFormat="1" applyFont="1" applyBorder="1" applyAlignment="1">
      <alignment horizontal="center" vertical="center"/>
    </xf>
    <xf numFmtId="16" fontId="56" fillId="0" borderId="6" xfId="7" applyNumberFormat="1" applyFont="1" applyBorder="1" applyAlignment="1">
      <alignment horizontal="center" vertical="center"/>
    </xf>
    <xf numFmtId="16" fontId="47" fillId="0" borderId="6" xfId="7" applyNumberFormat="1" applyFont="1" applyBorder="1" applyAlignment="1">
      <alignment horizontal="center" vertical="center"/>
    </xf>
    <xf numFmtId="16" fontId="56" fillId="0" borderId="21" xfId="7" applyNumberFormat="1" applyFont="1" applyFill="1" applyBorder="1" applyAlignment="1">
      <alignment horizontal="center" vertical="center"/>
    </xf>
    <xf numFmtId="0" fontId="56" fillId="0" borderId="53" xfId="7" applyFont="1" applyFill="1" applyBorder="1" applyAlignment="1">
      <alignment horizontal="center" vertical="center"/>
    </xf>
    <xf numFmtId="16" fontId="46" fillId="0" borderId="54" xfId="7" applyNumberFormat="1" applyFont="1" applyBorder="1" applyAlignment="1">
      <alignment horizontal="center" vertical="center"/>
    </xf>
    <xf numFmtId="16" fontId="46" fillId="0" borderId="33" xfId="7" applyNumberFormat="1" applyFont="1" applyBorder="1" applyAlignment="1">
      <alignment horizontal="center" vertical="center"/>
    </xf>
    <xf numFmtId="16" fontId="46" fillId="0" borderId="36" xfId="7" applyNumberFormat="1" applyFont="1" applyBorder="1" applyAlignment="1">
      <alignment horizontal="center" vertical="center"/>
    </xf>
    <xf numFmtId="16" fontId="56" fillId="0" borderId="36" xfId="7" applyNumberFormat="1" applyFont="1" applyBorder="1" applyAlignment="1">
      <alignment horizontal="center" vertical="center"/>
    </xf>
    <xf numFmtId="16" fontId="46" fillId="0" borderId="37" xfId="7" applyNumberFormat="1" applyFont="1" applyBorder="1" applyAlignment="1">
      <alignment horizontal="center" vertical="center"/>
    </xf>
    <xf numFmtId="0" fontId="45" fillId="0" borderId="33" xfId="3" applyFont="1" applyBorder="1" applyAlignment="1">
      <alignment horizontal="center" vertical="center"/>
    </xf>
    <xf numFmtId="0" fontId="45" fillId="0" borderId="34" xfId="3" applyFont="1" applyBorder="1" applyAlignment="1">
      <alignment horizontal="center" vertical="center"/>
    </xf>
    <xf numFmtId="0" fontId="45" fillId="0" borderId="70" xfId="3" applyFont="1" applyBorder="1" applyAlignment="1">
      <alignment horizontal="center" vertical="center"/>
    </xf>
    <xf numFmtId="0" fontId="56" fillId="4" borderId="28" xfId="0" applyFont="1" applyFill="1" applyBorder="1" applyAlignment="1">
      <alignment horizontal="center" vertical="center"/>
    </xf>
    <xf numFmtId="16" fontId="47" fillId="4" borderId="18" xfId="7" applyNumberFormat="1" applyFont="1" applyFill="1" applyBorder="1" applyAlignment="1">
      <alignment horizontal="center" vertical="center"/>
    </xf>
    <xf numFmtId="16" fontId="46" fillId="0" borderId="0" xfId="7" applyNumberFormat="1" applyFont="1" applyBorder="1" applyAlignment="1">
      <alignment horizontal="center" vertical="center"/>
    </xf>
    <xf numFmtId="0" fontId="46" fillId="0" borderId="0" xfId="7" applyFont="1" applyBorder="1" applyAlignment="1">
      <alignment horizontal="center" vertical="center"/>
    </xf>
    <xf numFmtId="0" fontId="45" fillId="0" borderId="33" xfId="3" applyFont="1" applyFill="1" applyBorder="1" applyAlignment="1">
      <alignment horizontal="center" vertical="center"/>
    </xf>
    <xf numFmtId="0" fontId="45" fillId="0" borderId="34" xfId="3" applyFont="1" applyFill="1" applyBorder="1" applyAlignment="1">
      <alignment horizontal="center" vertical="center"/>
    </xf>
    <xf numFmtId="0" fontId="45" fillId="0" borderId="70" xfId="3" applyFont="1" applyFill="1" applyBorder="1" applyAlignment="1">
      <alignment horizontal="center" vertical="center"/>
    </xf>
    <xf numFmtId="16" fontId="46" fillId="0" borderId="4" xfId="7" applyNumberFormat="1" applyFont="1" applyBorder="1" applyAlignment="1">
      <alignment horizontal="center" vertical="center"/>
    </xf>
    <xf numFmtId="16" fontId="46" fillId="0" borderId="7" xfId="7" applyNumberFormat="1" applyFont="1" applyBorder="1" applyAlignment="1">
      <alignment horizontal="center" vertical="center"/>
    </xf>
    <xf numFmtId="16" fontId="56" fillId="0" borderId="7" xfId="7" applyNumberFormat="1" applyFont="1" applyBorder="1" applyAlignment="1">
      <alignment horizontal="center" vertical="center"/>
    </xf>
    <xf numFmtId="16" fontId="46" fillId="0" borderId="10" xfId="7" applyNumberFormat="1" applyFont="1" applyBorder="1" applyAlignment="1">
      <alignment horizontal="center" vertical="center"/>
    </xf>
    <xf numFmtId="16" fontId="46" fillId="0" borderId="12" xfId="7" applyNumberFormat="1" applyFont="1" applyBorder="1" applyAlignment="1">
      <alignment horizontal="center" vertical="center"/>
    </xf>
    <xf numFmtId="16" fontId="51" fillId="0" borderId="0" xfId="7" applyNumberFormat="1" applyFont="1" applyBorder="1" applyAlignment="1">
      <alignment horizontal="center" vertical="center"/>
    </xf>
    <xf numFmtId="0" fontId="51" fillId="0" borderId="0" xfId="7" applyFont="1" applyBorder="1" applyAlignment="1">
      <alignment horizontal="center" vertical="center"/>
    </xf>
    <xf numFmtId="0" fontId="46" fillId="0" borderId="16" xfId="7" applyFont="1" applyBorder="1" applyAlignment="1">
      <alignment horizontal="center" vertical="center"/>
    </xf>
    <xf numFmtId="16" fontId="46" fillId="0" borderId="28" xfId="7" applyNumberFormat="1" applyFont="1" applyBorder="1" applyAlignment="1">
      <alignment horizontal="center" vertical="center"/>
    </xf>
    <xf numFmtId="0" fontId="47" fillId="0" borderId="55" xfId="7" applyFont="1" applyBorder="1" applyAlignment="1">
      <alignment horizontal="center" vertical="center"/>
    </xf>
    <xf numFmtId="0" fontId="47" fillId="0" borderId="67" xfId="7" applyFont="1" applyBorder="1" applyAlignment="1">
      <alignment horizontal="center" vertical="center"/>
    </xf>
    <xf numFmtId="0" fontId="47" fillId="4" borderId="4" xfId="0" applyFont="1" applyFill="1" applyBorder="1" applyAlignment="1">
      <alignment horizontal="center" vertical="center"/>
    </xf>
    <xf numFmtId="0" fontId="46" fillId="0" borderId="55" xfId="7" applyFont="1" applyBorder="1" applyAlignment="1">
      <alignment horizontal="center" vertical="center"/>
    </xf>
    <xf numFmtId="0" fontId="46" fillId="0" borderId="56" xfId="7" applyFont="1" applyBorder="1" applyAlignment="1">
      <alignment horizontal="center" vertical="center"/>
    </xf>
    <xf numFmtId="16" fontId="46" fillId="4" borderId="7" xfId="7" applyNumberFormat="1" applyFont="1" applyFill="1" applyBorder="1" applyAlignment="1">
      <alignment horizontal="center" vertical="center"/>
    </xf>
    <xf numFmtId="16" fontId="47" fillId="4" borderId="64" xfId="0" applyNumberFormat="1" applyFont="1" applyFill="1" applyBorder="1" applyAlignment="1">
      <alignment horizontal="center" vertical="center"/>
    </xf>
    <xf numFmtId="0" fontId="47" fillId="4" borderId="23" xfId="0" applyFont="1" applyFill="1" applyBorder="1" applyAlignment="1">
      <alignment horizontal="center" vertical="center"/>
    </xf>
    <xf numFmtId="0" fontId="47" fillId="4" borderId="18" xfId="0" applyFont="1" applyFill="1" applyBorder="1" applyAlignment="1">
      <alignment horizontal="center" vertical="center"/>
    </xf>
    <xf numFmtId="16" fontId="46" fillId="0" borderId="26" xfId="7" applyNumberFormat="1" applyFont="1" applyBorder="1" applyAlignment="1">
      <alignment horizontal="center" vertical="center"/>
    </xf>
    <xf numFmtId="0" fontId="54" fillId="7" borderId="43" xfId="0" applyFont="1" applyFill="1" applyBorder="1" applyAlignment="1">
      <alignment horizontal="center" vertical="center"/>
    </xf>
    <xf numFmtId="0" fontId="45" fillId="0" borderId="52" xfId="0" applyFont="1" applyBorder="1" applyAlignment="1">
      <alignment horizontal="center" vertical="center"/>
    </xf>
    <xf numFmtId="0" fontId="46" fillId="4" borderId="12" xfId="7" applyFont="1" applyFill="1" applyBorder="1" applyAlignment="1">
      <alignment horizontal="center" vertical="center"/>
    </xf>
    <xf numFmtId="0" fontId="46" fillId="4" borderId="13" xfId="7" applyFont="1" applyFill="1" applyBorder="1" applyAlignment="1">
      <alignment horizontal="center" vertical="center"/>
    </xf>
    <xf numFmtId="0" fontId="46" fillId="4" borderId="95" xfId="7" applyFont="1" applyFill="1" applyBorder="1" applyAlignment="1">
      <alignment horizontal="center" vertical="center"/>
    </xf>
    <xf numFmtId="0" fontId="46" fillId="4" borderId="96" xfId="7" applyFont="1" applyFill="1" applyBorder="1" applyAlignment="1">
      <alignment horizontal="center" vertical="center"/>
    </xf>
    <xf numFmtId="0" fontId="46" fillId="4" borderId="25" xfId="0" applyFont="1" applyFill="1" applyBorder="1" applyAlignment="1">
      <alignment horizontal="left" vertical="center"/>
    </xf>
    <xf numFmtId="0" fontId="46" fillId="4" borderId="11" xfId="0" applyFont="1" applyFill="1" applyBorder="1" applyAlignment="1">
      <alignment horizontal="left" vertical="center"/>
    </xf>
    <xf numFmtId="0" fontId="46" fillId="4" borderId="29" xfId="0" applyFont="1" applyFill="1" applyBorder="1" applyAlignment="1">
      <alignment horizontal="left" vertical="center"/>
    </xf>
    <xf numFmtId="0" fontId="46" fillId="4" borderId="26" xfId="0" applyFont="1" applyFill="1" applyBorder="1" applyAlignment="1">
      <alignment horizontal="center" vertical="center"/>
    </xf>
    <xf numFmtId="0" fontId="46" fillId="4" borderId="83" xfId="0" applyFont="1" applyFill="1" applyBorder="1" applyAlignment="1">
      <alignment horizontal="center" vertical="center"/>
    </xf>
    <xf numFmtId="0" fontId="46" fillId="4" borderId="82" xfId="0" applyFont="1" applyFill="1" applyBorder="1" applyAlignment="1">
      <alignment horizontal="center" vertical="center"/>
    </xf>
    <xf numFmtId="0" fontId="46" fillId="4" borderId="81" xfId="0" applyFont="1" applyFill="1" applyBorder="1" applyAlignment="1">
      <alignment horizontal="left" vertical="center"/>
    </xf>
    <xf numFmtId="0" fontId="46" fillId="4" borderId="80" xfId="0" applyFont="1" applyFill="1" applyBorder="1" applyAlignment="1">
      <alignment horizontal="left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21" xfId="7" applyFont="1" applyFill="1" applyBorder="1" applyAlignment="1">
      <alignment horizontal="center" vertical="center"/>
    </xf>
    <xf numFmtId="0" fontId="46" fillId="4" borderId="22" xfId="7" applyFont="1" applyFill="1" applyBorder="1" applyAlignment="1">
      <alignment horizontal="center" vertical="center"/>
    </xf>
    <xf numFmtId="0" fontId="46" fillId="4" borderId="53" xfId="0" applyFont="1" applyFill="1" applyBorder="1" applyAlignment="1">
      <alignment horizontal="center" vertical="center"/>
    </xf>
    <xf numFmtId="0" fontId="46" fillId="4" borderId="19" xfId="0" applyFont="1" applyFill="1" applyBorder="1" applyAlignment="1">
      <alignment horizontal="center" vertical="center"/>
    </xf>
    <xf numFmtId="0" fontId="46" fillId="4" borderId="95" xfId="0" applyFont="1" applyFill="1" applyBorder="1" applyAlignment="1">
      <alignment horizontal="center" vertical="center"/>
    </xf>
    <xf numFmtId="0" fontId="46" fillId="4" borderId="96" xfId="0" applyFont="1" applyFill="1" applyBorder="1" applyAlignment="1">
      <alignment horizontal="center" vertical="center"/>
    </xf>
    <xf numFmtId="16" fontId="47" fillId="4" borderId="95" xfId="0" applyNumberFormat="1" applyFont="1" applyFill="1" applyBorder="1" applyAlignment="1">
      <alignment horizontal="center" vertical="center"/>
    </xf>
    <xf numFmtId="16" fontId="47" fillId="4" borderId="96" xfId="0" applyNumberFormat="1" applyFont="1" applyFill="1" applyBorder="1" applyAlignment="1">
      <alignment horizontal="center" vertical="center"/>
    </xf>
    <xf numFmtId="0" fontId="46" fillId="0" borderId="94" xfId="0" applyFont="1" applyBorder="1" applyAlignment="1">
      <alignment horizontal="center" vertical="center"/>
    </xf>
    <xf numFmtId="16" fontId="47" fillId="4" borderId="12" xfId="0" applyNumberFormat="1" applyFont="1" applyFill="1" applyBorder="1" applyAlignment="1">
      <alignment horizontal="center" vertical="center"/>
    </xf>
    <xf numFmtId="16" fontId="47" fillId="4" borderId="13" xfId="0" applyNumberFormat="1" applyFont="1" applyFill="1" applyBorder="1" applyAlignment="1">
      <alignment horizontal="center" vertical="center"/>
    </xf>
    <xf numFmtId="16" fontId="47" fillId="4" borderId="76" xfId="0" applyNumberFormat="1" applyFont="1" applyFill="1" applyBorder="1" applyAlignment="1">
      <alignment horizontal="center" vertical="center"/>
    </xf>
    <xf numFmtId="0" fontId="46" fillId="0" borderId="26" xfId="0" applyFont="1" applyBorder="1" applyAlignment="1">
      <alignment horizontal="center" vertical="center"/>
    </xf>
    <xf numFmtId="0" fontId="49" fillId="7" borderId="48" xfId="0" applyFont="1" applyFill="1" applyBorder="1" applyAlignment="1">
      <alignment horizontal="center" vertical="center"/>
    </xf>
    <xf numFmtId="0" fontId="46" fillId="0" borderId="51" xfId="0" applyFont="1" applyBorder="1" applyAlignment="1">
      <alignment horizontal="center" vertical="center"/>
    </xf>
    <xf numFmtId="0" fontId="47" fillId="0" borderId="76" xfId="7" applyFont="1" applyBorder="1" applyAlignment="1">
      <alignment horizontal="center" vertical="center"/>
    </xf>
    <xf numFmtId="0" fontId="47" fillId="0" borderId="77" xfId="7" applyFont="1" applyBorder="1" applyAlignment="1">
      <alignment horizontal="center" vertical="center"/>
    </xf>
    <xf numFmtId="0" fontId="47" fillId="0" borderId="56" xfId="7" applyFont="1" applyBorder="1" applyAlignment="1">
      <alignment horizontal="center" vertical="center"/>
    </xf>
    <xf numFmtId="0" fontId="46" fillId="0" borderId="81" xfId="7" applyFont="1" applyBorder="1" applyAlignment="1">
      <alignment horizontal="center" vertical="center"/>
    </xf>
    <xf numFmtId="0" fontId="46" fillId="0" borderId="80" xfId="7" applyFont="1" applyBorder="1" applyAlignment="1">
      <alignment horizontal="center" vertical="center"/>
    </xf>
    <xf numFmtId="0" fontId="45" fillId="0" borderId="49" xfId="0" applyFont="1" applyBorder="1" applyAlignment="1">
      <alignment horizontal="center" vertical="center"/>
    </xf>
    <xf numFmtId="0" fontId="45" fillId="0" borderId="50" xfId="0" applyFont="1" applyBorder="1" applyAlignment="1">
      <alignment horizontal="center" vertical="center"/>
    </xf>
    <xf numFmtId="0" fontId="45" fillId="0" borderId="35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16" fontId="46" fillId="0" borderId="23" xfId="0" applyNumberFormat="1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16" fontId="46" fillId="0" borderId="7" xfId="0" applyNumberFormat="1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16" fontId="47" fillId="0" borderId="3" xfId="0" applyNumberFormat="1" applyFont="1" applyBorder="1" applyAlignment="1">
      <alignment horizontal="center" vertical="center"/>
    </xf>
    <xf numFmtId="16" fontId="47" fillId="0" borderId="6" xfId="0" applyNumberFormat="1" applyFont="1" applyBorder="1" applyAlignment="1">
      <alignment horizontal="center" vertical="center"/>
    </xf>
    <xf numFmtId="16" fontId="56" fillId="0" borderId="28" xfId="0" applyNumberFormat="1" applyFont="1" applyBorder="1" applyAlignment="1">
      <alignment horizontal="center" vertical="center"/>
    </xf>
    <xf numFmtId="16" fontId="56" fillId="0" borderId="6" xfId="0" applyNumberFormat="1" applyFont="1" applyBorder="1" applyAlignment="1">
      <alignment horizontal="center" vertical="center"/>
    </xf>
    <xf numFmtId="16" fontId="47" fillId="0" borderId="9" xfId="0" applyNumberFormat="1" applyFont="1" applyBorder="1" applyAlignment="1">
      <alignment horizontal="center" vertical="center"/>
    </xf>
    <xf numFmtId="0" fontId="52" fillId="0" borderId="34" xfId="0" applyFont="1" applyBorder="1" applyAlignment="1">
      <alignment horizontal="center" vertical="center"/>
    </xf>
    <xf numFmtId="0" fontId="52" fillId="0" borderId="70" xfId="0" applyFont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39" xfId="0" applyFont="1" applyFill="1" applyBorder="1" applyAlignment="1">
      <alignment horizontal="center" vertical="center"/>
    </xf>
    <xf numFmtId="0" fontId="46" fillId="4" borderId="22" xfId="0" applyFont="1" applyFill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7" fillId="4" borderId="16" xfId="0" applyFont="1" applyFill="1" applyBorder="1" applyAlignment="1">
      <alignment horizontal="center" vertical="center"/>
    </xf>
    <xf numFmtId="0" fontId="56" fillId="4" borderId="16" xfId="0" applyFont="1" applyFill="1" applyBorder="1" applyAlignment="1">
      <alignment horizontal="center" vertical="center"/>
    </xf>
    <xf numFmtId="0" fontId="46" fillId="0" borderId="20" xfId="0" applyFont="1" applyBorder="1" applyAlignment="1">
      <alignment horizontal="left" vertical="center"/>
    </xf>
    <xf numFmtId="0" fontId="46" fillId="0" borderId="8" xfId="0" applyFont="1" applyBorder="1" applyAlignment="1">
      <alignment horizontal="left" vertical="center"/>
    </xf>
    <xf numFmtId="0" fontId="46" fillId="0" borderId="2" xfId="0" applyNumberFormat="1" applyFont="1" applyFill="1" applyBorder="1" applyAlignment="1">
      <alignment horizontal="left" vertical="center"/>
    </xf>
    <xf numFmtId="0" fontId="46" fillId="0" borderId="5" xfId="0" applyNumberFormat="1" applyFont="1" applyFill="1" applyBorder="1" applyAlignment="1">
      <alignment horizontal="left" vertical="center"/>
    </xf>
    <xf numFmtId="0" fontId="46" fillId="0" borderId="20" xfId="0" applyNumberFormat="1" applyFont="1" applyFill="1" applyBorder="1" applyAlignment="1">
      <alignment horizontal="left" vertical="center"/>
    </xf>
    <xf numFmtId="0" fontId="46" fillId="4" borderId="24" xfId="0" applyFont="1" applyFill="1" applyBorder="1" applyAlignment="1">
      <alignment horizontal="left" vertical="center"/>
    </xf>
    <xf numFmtId="0" fontId="53" fillId="4" borderId="6" xfId="0" applyFont="1" applyFill="1" applyBorder="1" applyAlignment="1">
      <alignment horizontal="center" vertical="center"/>
    </xf>
    <xf numFmtId="0" fontId="56" fillId="4" borderId="14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50" fillId="8" borderId="26" xfId="0" quotePrefix="1" applyFont="1" applyFill="1" applyBorder="1" applyAlignment="1">
      <alignment horizontal="center" vertical="center"/>
    </xf>
    <xf numFmtId="0" fontId="50" fillId="8" borderId="6" xfId="0" applyFont="1" applyFill="1" applyBorder="1" applyAlignment="1">
      <alignment horizontal="center" vertical="center"/>
    </xf>
    <xf numFmtId="0" fontId="46" fillId="4" borderId="16" xfId="0" quotePrefix="1" applyFont="1" applyFill="1" applyBorder="1" applyAlignment="1">
      <alignment horizontal="center" vertical="center"/>
    </xf>
    <xf numFmtId="16" fontId="47" fillId="4" borderId="9" xfId="0" applyNumberFormat="1" applyFont="1" applyFill="1" applyBorder="1" applyAlignment="1">
      <alignment horizontal="center" vertical="center"/>
    </xf>
    <xf numFmtId="16" fontId="51" fillId="4" borderId="3" xfId="0" applyNumberFormat="1" applyFont="1" applyFill="1" applyBorder="1" applyAlignment="1">
      <alignment horizontal="center" vertical="center"/>
    </xf>
    <xf numFmtId="16" fontId="51" fillId="4" borderId="6" xfId="0" applyNumberFormat="1" applyFont="1" applyFill="1" applyBorder="1" applyAlignment="1">
      <alignment horizontal="center" vertical="center"/>
    </xf>
    <xf numFmtId="16" fontId="51" fillId="4" borderId="9" xfId="0" applyNumberFormat="1" applyFont="1" applyFill="1" applyBorder="1" applyAlignment="1">
      <alignment horizontal="center" vertical="center"/>
    </xf>
    <xf numFmtId="16" fontId="47" fillId="4" borderId="3" xfId="0" applyNumberFormat="1" applyFont="1" applyFill="1" applyBorder="1" applyAlignment="1">
      <alignment horizontal="center" vertical="center"/>
    </xf>
    <xf numFmtId="16" fontId="47" fillId="4" borderId="21" xfId="0" applyNumberFormat="1" applyFont="1" applyFill="1" applyBorder="1" applyAlignment="1">
      <alignment horizontal="center" vertical="center"/>
    </xf>
    <xf numFmtId="16" fontId="56" fillId="4" borderId="67" xfId="0" applyNumberFormat="1" applyFont="1" applyFill="1" applyBorder="1" applyAlignment="1">
      <alignment horizontal="center" vertical="center"/>
    </xf>
    <xf numFmtId="16" fontId="56" fillId="4" borderId="21" xfId="0" applyNumberFormat="1" applyFont="1" applyFill="1" applyBorder="1" applyAlignment="1">
      <alignment horizontal="center" vertical="center"/>
    </xf>
    <xf numFmtId="16" fontId="47" fillId="4" borderId="55" xfId="0" applyNumberFormat="1" applyFont="1" applyFill="1" applyBorder="1" applyAlignment="1">
      <alignment horizontal="center" vertical="center"/>
    </xf>
    <xf numFmtId="16" fontId="47" fillId="4" borderId="56" xfId="0" applyNumberFormat="1" applyFont="1" applyFill="1" applyBorder="1" applyAlignment="1">
      <alignment horizontal="center" vertical="center"/>
    </xf>
    <xf numFmtId="0" fontId="47" fillId="4" borderId="6" xfId="6" applyFont="1" applyFill="1" applyBorder="1" applyAlignment="1">
      <alignment horizontal="center" vertical="center"/>
    </xf>
    <xf numFmtId="0" fontId="47" fillId="4" borderId="9" xfId="6" applyFont="1" applyFill="1" applyBorder="1" applyAlignment="1">
      <alignment horizontal="center" vertical="center"/>
    </xf>
    <xf numFmtId="16" fontId="47" fillId="4" borderId="28" xfId="6" applyNumberFormat="1" applyFont="1" applyFill="1" applyBorder="1" applyAlignment="1">
      <alignment horizontal="center" vertical="center"/>
    </xf>
    <xf numFmtId="16" fontId="56" fillId="4" borderId="28" xfId="6" applyNumberFormat="1" applyFont="1" applyFill="1" applyBorder="1" applyAlignment="1">
      <alignment horizontal="center" vertical="center"/>
    </xf>
    <xf numFmtId="0" fontId="56" fillId="4" borderId="6" xfId="6" applyFont="1" applyFill="1" applyBorder="1" applyAlignment="1">
      <alignment horizontal="center" vertical="center"/>
    </xf>
    <xf numFmtId="16" fontId="47" fillId="4" borderId="6" xfId="6" applyNumberFormat="1" applyFont="1" applyFill="1" applyBorder="1" applyAlignment="1">
      <alignment horizontal="center" vertical="center"/>
    </xf>
    <xf numFmtId="16" fontId="47" fillId="4" borderId="23" xfId="6" applyNumberFormat="1" applyFont="1" applyFill="1" applyBorder="1" applyAlignment="1">
      <alignment horizontal="center" vertical="center"/>
    </xf>
    <xf numFmtId="0" fontId="47" fillId="4" borderId="7" xfId="6" applyFont="1" applyFill="1" applyBorder="1" applyAlignment="1">
      <alignment horizontal="center" vertical="center"/>
    </xf>
    <xf numFmtId="16" fontId="56" fillId="4" borderId="23" xfId="6" applyNumberFormat="1" applyFont="1" applyFill="1" applyBorder="1" applyAlignment="1">
      <alignment horizontal="center" vertical="center"/>
    </xf>
    <xf numFmtId="0" fontId="56" fillId="4" borderId="7" xfId="6" applyFont="1" applyFill="1" applyBorder="1" applyAlignment="1">
      <alignment horizontal="center" vertical="center"/>
    </xf>
    <xf numFmtId="16" fontId="47" fillId="4" borderId="7" xfId="6" applyNumberFormat="1" applyFont="1" applyFill="1" applyBorder="1" applyAlignment="1">
      <alignment horizontal="center" vertical="center"/>
    </xf>
    <xf numFmtId="0" fontId="47" fillId="4" borderId="10" xfId="6" applyFont="1" applyFill="1" applyBorder="1" applyAlignment="1">
      <alignment horizontal="center" vertical="center"/>
    </xf>
    <xf numFmtId="16" fontId="47" fillId="4" borderId="4" xfId="0" applyNumberFormat="1" applyFont="1" applyFill="1" applyBorder="1" applyAlignment="1">
      <alignment horizontal="center" vertical="center"/>
    </xf>
    <xf numFmtId="16" fontId="47" fillId="0" borderId="4" xfId="0" applyNumberFormat="1" applyFont="1" applyBorder="1" applyAlignment="1">
      <alignment horizontal="center" vertical="center"/>
    </xf>
    <xf numFmtId="16" fontId="47" fillId="0" borderId="7" xfId="0" applyNumberFormat="1" applyFont="1" applyBorder="1" applyAlignment="1">
      <alignment horizontal="center" vertical="center"/>
    </xf>
    <xf numFmtId="16" fontId="56" fillId="0" borderId="23" xfId="0" applyNumberFormat="1" applyFont="1" applyBorder="1" applyAlignment="1">
      <alignment horizontal="center" vertical="center"/>
    </xf>
    <xf numFmtId="16" fontId="56" fillId="0" borderId="7" xfId="0" applyNumberFormat="1" applyFont="1" applyBorder="1" applyAlignment="1">
      <alignment horizontal="center" vertical="center"/>
    </xf>
    <xf numFmtId="16" fontId="47" fillId="0" borderId="10" xfId="0" applyNumberFormat="1" applyFont="1" applyBorder="1" applyAlignment="1">
      <alignment horizontal="center" vertical="center"/>
    </xf>
    <xf numFmtId="16" fontId="47" fillId="4" borderId="2" xfId="0" applyNumberFormat="1" applyFont="1" applyFill="1" applyBorder="1" applyAlignment="1">
      <alignment horizontal="center" vertical="center"/>
    </xf>
    <xf numFmtId="0" fontId="48" fillId="4" borderId="0" xfId="0" applyFont="1" applyFill="1" applyAlignment="1">
      <alignment horizontal="center" vertical="center"/>
    </xf>
    <xf numFmtId="0" fontId="46" fillId="4" borderId="0" xfId="0" applyFont="1" applyFill="1" applyAlignment="1">
      <alignment horizontal="center"/>
    </xf>
    <xf numFmtId="0" fontId="49" fillId="7" borderId="3" xfId="0" applyFont="1" applyFill="1" applyBorder="1" applyAlignment="1">
      <alignment horizontal="center" vertical="center"/>
    </xf>
    <xf numFmtId="0" fontId="49" fillId="7" borderId="4" xfId="0" applyFont="1" applyFill="1" applyBorder="1" applyAlignment="1">
      <alignment horizontal="center" vertical="center"/>
    </xf>
    <xf numFmtId="0" fontId="45" fillId="4" borderId="34" xfId="0" applyFont="1" applyFill="1" applyBorder="1" applyAlignment="1">
      <alignment horizontal="center" vertical="center"/>
    </xf>
    <xf numFmtId="0" fontId="45" fillId="4" borderId="49" xfId="0" applyFont="1" applyFill="1" applyBorder="1" applyAlignment="1">
      <alignment horizontal="center" vertical="center"/>
    </xf>
    <xf numFmtId="0" fontId="45" fillId="4" borderId="50" xfId="0" applyFont="1" applyFill="1" applyBorder="1" applyAlignment="1">
      <alignment horizontal="center" vertical="center"/>
    </xf>
    <xf numFmtId="0" fontId="45" fillId="4" borderId="35" xfId="0" applyFont="1" applyFill="1" applyBorder="1" applyAlignment="1">
      <alignment horizontal="center" vertical="center"/>
    </xf>
    <xf numFmtId="0" fontId="52" fillId="4" borderId="33" xfId="0" applyFont="1" applyFill="1" applyBorder="1" applyAlignment="1">
      <alignment horizontal="center" vertical="center"/>
    </xf>
    <xf numFmtId="0" fontId="52" fillId="4" borderId="34" xfId="0" applyFont="1" applyFill="1" applyBorder="1" applyAlignment="1">
      <alignment horizontal="center" vertical="center"/>
    </xf>
    <xf numFmtId="0" fontId="52" fillId="4" borderId="70" xfId="0" applyFont="1" applyFill="1" applyBorder="1" applyAlignment="1">
      <alignment horizontal="center" vertical="center"/>
    </xf>
    <xf numFmtId="0" fontId="52" fillId="4" borderId="2" xfId="0" applyFont="1" applyFill="1" applyBorder="1" applyAlignment="1">
      <alignment horizontal="center" vertical="center"/>
    </xf>
    <xf numFmtId="0" fontId="52" fillId="4" borderId="3" xfId="0" applyFont="1" applyFill="1" applyBorder="1" applyAlignment="1">
      <alignment horizontal="center" vertical="center"/>
    </xf>
    <xf numFmtId="0" fontId="52" fillId="4" borderId="4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5" fillId="0" borderId="57" xfId="0" applyFont="1" applyBorder="1" applyAlignment="1">
      <alignment horizontal="center" vertical="center"/>
    </xf>
    <xf numFmtId="0" fontId="50" fillId="8" borderId="3" xfId="0" quotePrefix="1" applyFont="1" applyFill="1" applyBorder="1" applyAlignment="1">
      <alignment horizontal="center" vertical="center"/>
    </xf>
    <xf numFmtId="167" fontId="50" fillId="8" borderId="28" xfId="0" applyNumberFormat="1" applyFont="1" applyFill="1" applyBorder="1" applyAlignment="1">
      <alignment horizontal="center" vertical="center"/>
    </xf>
    <xf numFmtId="167" fontId="47" fillId="4" borderId="6" xfId="0" applyNumberFormat="1" applyFont="1" applyFill="1" applyBorder="1" applyAlignment="1">
      <alignment horizontal="center" vertical="center"/>
    </xf>
    <xf numFmtId="167" fontId="47" fillId="4" borderId="28" xfId="0" applyNumberFormat="1" applyFont="1" applyFill="1" applyBorder="1" applyAlignment="1">
      <alignment horizontal="center" vertical="center"/>
    </xf>
    <xf numFmtId="167" fontId="50" fillId="8" borderId="6" xfId="0" applyNumberFormat="1" applyFont="1" applyFill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50" fillId="8" borderId="28" xfId="0" applyFont="1" applyFill="1" applyBorder="1" applyAlignment="1">
      <alignment horizontal="center" vertical="center"/>
    </xf>
    <xf numFmtId="0" fontId="46" fillId="4" borderId="20" xfId="0" quotePrefix="1" applyFont="1" applyFill="1" applyBorder="1" applyAlignment="1">
      <alignment horizontal="left" vertical="center"/>
    </xf>
    <xf numFmtId="0" fontId="54" fillId="7" borderId="33" xfId="0" applyFont="1" applyFill="1" applyBorder="1" applyAlignment="1">
      <alignment horizontal="left" vertical="center"/>
    </xf>
    <xf numFmtId="0" fontId="54" fillId="7" borderId="34" xfId="0" applyFont="1" applyFill="1" applyBorder="1" applyAlignment="1">
      <alignment horizontal="left" vertical="center"/>
    </xf>
    <xf numFmtId="0" fontId="50" fillId="8" borderId="3" xfId="0" applyFont="1" applyFill="1" applyBorder="1" applyAlignment="1">
      <alignment horizontal="center" vertical="center"/>
    </xf>
    <xf numFmtId="166" fontId="46" fillId="0" borderId="20" xfId="0" applyNumberFormat="1" applyFont="1" applyFill="1" applyBorder="1" applyAlignment="1">
      <alignment horizontal="left" vertical="center"/>
    </xf>
    <xf numFmtId="166" fontId="46" fillId="0" borderId="5" xfId="0" applyNumberFormat="1" applyFont="1" applyFill="1" applyBorder="1" applyAlignment="1">
      <alignment horizontal="left" vertical="center"/>
    </xf>
    <xf numFmtId="166" fontId="46" fillId="0" borderId="8" xfId="0" applyNumberFormat="1" applyFont="1" applyFill="1" applyBorder="1" applyAlignment="1">
      <alignment horizontal="left" vertical="center"/>
    </xf>
    <xf numFmtId="0" fontId="46" fillId="0" borderId="20" xfId="0" applyFont="1" applyFill="1" applyBorder="1" applyAlignment="1">
      <alignment horizontal="left" vertical="center"/>
    </xf>
    <xf numFmtId="0" fontId="46" fillId="0" borderId="5" xfId="0" applyFont="1" applyFill="1" applyBorder="1" applyAlignment="1">
      <alignment horizontal="left" vertical="center"/>
    </xf>
    <xf numFmtId="0" fontId="53" fillId="0" borderId="6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40" fillId="8" borderId="3" xfId="0" applyFont="1" applyFill="1" applyBorder="1" applyAlignment="1">
      <alignment horizontal="center" vertical="center"/>
    </xf>
    <xf numFmtId="0" fontId="40" fillId="8" borderId="6" xfId="0" applyFont="1" applyFill="1" applyBorder="1" applyAlignment="1">
      <alignment horizontal="center" vertical="center"/>
    </xf>
    <xf numFmtId="0" fontId="54" fillId="7" borderId="34" xfId="0" applyFont="1" applyFill="1" applyBorder="1" applyAlignment="1">
      <alignment horizontal="center" vertical="center"/>
    </xf>
    <xf numFmtId="0" fontId="53" fillId="4" borderId="9" xfId="0" applyFont="1" applyFill="1" applyBorder="1" applyAlignment="1">
      <alignment horizontal="center" vertical="center"/>
    </xf>
    <xf numFmtId="0" fontId="40" fillId="8" borderId="28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 wrapText="1"/>
    </xf>
    <xf numFmtId="0" fontId="46" fillId="4" borderId="9" xfId="0" applyFont="1" applyFill="1" applyBorder="1" applyAlignment="1">
      <alignment horizontal="center" vertical="center" wrapText="1"/>
    </xf>
    <xf numFmtId="16" fontId="47" fillId="0" borderId="28" xfId="0" applyNumberFormat="1" applyFont="1" applyFill="1" applyBorder="1" applyAlignment="1">
      <alignment horizontal="center" vertical="center"/>
    </xf>
    <xf numFmtId="16" fontId="47" fillId="0" borderId="6" xfId="0" applyNumberFormat="1" applyFont="1" applyFill="1" applyBorder="1" applyAlignment="1">
      <alignment horizontal="center" vertical="center"/>
    </xf>
    <xf numFmtId="16" fontId="47" fillId="0" borderId="9" xfId="0" applyNumberFormat="1" applyFont="1" applyFill="1" applyBorder="1" applyAlignment="1">
      <alignment horizontal="center" vertical="center"/>
    </xf>
    <xf numFmtId="16" fontId="47" fillId="0" borderId="20" xfId="0" applyNumberFormat="1" applyFont="1" applyFill="1" applyBorder="1" applyAlignment="1">
      <alignment horizontal="center" vertical="center"/>
    </xf>
    <xf numFmtId="16" fontId="47" fillId="0" borderId="5" xfId="0" applyNumberFormat="1" applyFont="1" applyFill="1" applyBorder="1" applyAlignment="1">
      <alignment horizontal="center" vertical="center"/>
    </xf>
    <xf numFmtId="16" fontId="47" fillId="0" borderId="8" xfId="0" applyNumberFormat="1" applyFont="1" applyFill="1" applyBorder="1" applyAlignment="1">
      <alignment horizontal="center" vertical="center"/>
    </xf>
    <xf numFmtId="16" fontId="47" fillId="0" borderId="2" xfId="0" applyNumberFormat="1" applyFont="1" applyFill="1" applyBorder="1" applyAlignment="1">
      <alignment horizontal="center" vertical="center"/>
    </xf>
    <xf numFmtId="16" fontId="47" fillId="4" borderId="63" xfId="0" applyNumberFormat="1" applyFont="1" applyFill="1" applyBorder="1" applyAlignment="1">
      <alignment horizontal="center" vertical="center"/>
    </xf>
    <xf numFmtId="16" fontId="47" fillId="4" borderId="22" xfId="0" applyNumberFormat="1" applyFont="1" applyFill="1" applyBorder="1" applyAlignment="1">
      <alignment horizontal="center" vertical="center"/>
    </xf>
    <xf numFmtId="16" fontId="47" fillId="4" borderId="1" xfId="0" applyNumberFormat="1" applyFont="1" applyFill="1" applyBorder="1" applyAlignment="1">
      <alignment horizontal="center" vertical="center"/>
    </xf>
    <xf numFmtId="16" fontId="47" fillId="4" borderId="65" xfId="0" applyNumberFormat="1" applyFont="1" applyFill="1" applyBorder="1" applyAlignment="1">
      <alignment horizontal="center" vertical="center"/>
    </xf>
    <xf numFmtId="16" fontId="47" fillId="4" borderId="24" xfId="0" applyNumberFormat="1" applyFont="1" applyFill="1" applyBorder="1" applyAlignment="1">
      <alignment horizontal="center" vertical="center"/>
    </xf>
    <xf numFmtId="16" fontId="47" fillId="4" borderId="29" xfId="0" applyNumberFormat="1" applyFont="1" applyFill="1" applyBorder="1" applyAlignment="1">
      <alignment horizontal="center" vertical="center"/>
    </xf>
    <xf numFmtId="16" fontId="47" fillId="4" borderId="26" xfId="0" applyNumberFormat="1" applyFont="1" applyFill="1" applyBorder="1" applyAlignment="1">
      <alignment horizontal="center" vertical="center"/>
    </xf>
    <xf numFmtId="16" fontId="47" fillId="4" borderId="27" xfId="0" applyNumberFormat="1" applyFont="1" applyFill="1" applyBorder="1" applyAlignment="1">
      <alignment horizontal="center" vertical="center"/>
    </xf>
    <xf numFmtId="16" fontId="47" fillId="4" borderId="15" xfId="0" applyNumberFormat="1" applyFont="1" applyFill="1" applyBorder="1" applyAlignment="1">
      <alignment horizontal="center" vertical="center"/>
    </xf>
    <xf numFmtId="16" fontId="47" fillId="4" borderId="18" xfId="0" applyNumberFormat="1" applyFont="1" applyFill="1" applyBorder="1" applyAlignment="1">
      <alignment horizontal="center" vertical="center"/>
    </xf>
    <xf numFmtId="16" fontId="47" fillId="4" borderId="66" xfId="0" applyNumberFormat="1" applyFont="1" applyFill="1" applyBorder="1" applyAlignment="1">
      <alignment horizontal="center" vertical="center"/>
    </xf>
    <xf numFmtId="16" fontId="47" fillId="0" borderId="23" xfId="0" applyNumberFormat="1" applyFont="1" applyFill="1" applyBorder="1" applyAlignment="1">
      <alignment horizontal="center" vertical="center"/>
    </xf>
    <xf numFmtId="16" fontId="47" fillId="0" borderId="7" xfId="0" applyNumberFormat="1" applyFont="1" applyFill="1" applyBorder="1" applyAlignment="1">
      <alignment horizontal="center" vertical="center"/>
    </xf>
    <xf numFmtId="16" fontId="47" fillId="0" borderId="10" xfId="0" applyNumberFormat="1" applyFont="1" applyFill="1" applyBorder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0" fontId="45" fillId="4" borderId="42" xfId="0" applyFont="1" applyFill="1" applyBorder="1" applyAlignment="1">
      <alignment horizontal="center" vertical="center"/>
    </xf>
    <xf numFmtId="0" fontId="45" fillId="4" borderId="43" xfId="0" applyFont="1" applyFill="1" applyBorder="1" applyAlignment="1">
      <alignment horizontal="center" vertical="center"/>
    </xf>
    <xf numFmtId="0" fontId="45" fillId="4" borderId="48" xfId="0" applyFont="1" applyFill="1" applyBorder="1" applyAlignment="1">
      <alignment horizontal="center" vertical="center"/>
    </xf>
    <xf numFmtId="0" fontId="45" fillId="4" borderId="52" xfId="0" applyFont="1" applyFill="1" applyBorder="1" applyAlignment="1">
      <alignment horizontal="center" vertical="center"/>
    </xf>
    <xf numFmtId="0" fontId="45" fillId="4" borderId="86" xfId="0" applyFont="1" applyFill="1" applyBorder="1" applyAlignment="1">
      <alignment horizontal="center" vertical="center"/>
    </xf>
    <xf numFmtId="0" fontId="45" fillId="4" borderId="87" xfId="0" applyFont="1" applyFill="1" applyBorder="1" applyAlignment="1">
      <alignment horizontal="center" vertical="center"/>
    </xf>
    <xf numFmtId="0" fontId="45" fillId="4" borderId="85" xfId="0" applyFont="1" applyFill="1" applyBorder="1" applyAlignment="1">
      <alignment horizontal="center" vertical="center"/>
    </xf>
    <xf numFmtId="0" fontId="49" fillId="7" borderId="85" xfId="0" applyFont="1" applyFill="1" applyBorder="1" applyAlignment="1">
      <alignment horizontal="left" vertical="center"/>
    </xf>
    <xf numFmtId="0" fontId="49" fillId="7" borderId="86" xfId="0" applyFont="1" applyFill="1" applyBorder="1" applyAlignment="1">
      <alignment horizontal="left" vertical="center"/>
    </xf>
    <xf numFmtId="0" fontId="49" fillId="7" borderId="86" xfId="0" applyFont="1" applyFill="1" applyBorder="1" applyAlignment="1">
      <alignment horizontal="center" vertical="center"/>
    </xf>
    <xf numFmtId="0" fontId="49" fillId="7" borderId="87" xfId="0" applyFont="1" applyFill="1" applyBorder="1" applyAlignment="1">
      <alignment horizontal="center" vertical="center"/>
    </xf>
    <xf numFmtId="0" fontId="49" fillId="7" borderId="12" xfId="0" applyFont="1" applyFill="1" applyBorder="1" applyAlignment="1">
      <alignment horizontal="center" vertical="center"/>
    </xf>
    <xf numFmtId="0" fontId="45" fillId="4" borderId="13" xfId="0" applyFont="1" applyFill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0" fontId="45" fillId="4" borderId="4" xfId="0" applyFont="1" applyFill="1" applyBorder="1" applyAlignment="1">
      <alignment horizontal="center" vertical="center"/>
    </xf>
    <xf numFmtId="0" fontId="49" fillId="7" borderId="57" xfId="0" applyFont="1" applyFill="1" applyBorder="1" applyAlignment="1">
      <alignment horizontal="center" vertical="center"/>
    </xf>
    <xf numFmtId="0" fontId="49" fillId="7" borderId="52" xfId="0" applyFont="1" applyFill="1" applyBorder="1" applyAlignment="1">
      <alignment horizontal="center" vertical="center"/>
    </xf>
    <xf numFmtId="0" fontId="40" fillId="0" borderId="33" xfId="5" applyFont="1" applyFill="1" applyBorder="1" applyAlignment="1">
      <alignment horizontal="center" vertical="center"/>
    </xf>
    <xf numFmtId="0" fontId="40" fillId="0" borderId="34" xfId="5" applyFont="1" applyFill="1" applyBorder="1" applyAlignment="1">
      <alignment horizontal="center" vertical="center"/>
    </xf>
    <xf numFmtId="0" fontId="40" fillId="0" borderId="35" xfId="5" applyFont="1" applyFill="1" applyBorder="1" applyAlignment="1">
      <alignment horizontal="center" vertical="center"/>
    </xf>
    <xf numFmtId="0" fontId="40" fillId="0" borderId="38" xfId="5" applyFont="1" applyFill="1" applyBorder="1" applyAlignment="1">
      <alignment horizontal="center" vertical="center"/>
    </xf>
    <xf numFmtId="0" fontId="40" fillId="0" borderId="39" xfId="5" applyFont="1" applyFill="1" applyBorder="1" applyAlignment="1">
      <alignment horizontal="center" vertical="center"/>
    </xf>
    <xf numFmtId="0" fontId="40" fillId="0" borderId="42" xfId="5" applyFont="1" applyFill="1" applyBorder="1" applyAlignment="1">
      <alignment horizontal="center" vertical="center"/>
    </xf>
    <xf numFmtId="0" fontId="40" fillId="0" borderId="43" xfId="5" applyFont="1" applyFill="1" applyBorder="1" applyAlignment="1">
      <alignment horizontal="center" vertical="center"/>
    </xf>
    <xf numFmtId="0" fontId="40" fillId="0" borderId="48" xfId="5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8" xfId="0" applyFont="1" applyBorder="1" applyAlignment="1">
      <alignment horizontal="center"/>
    </xf>
  </cellXfs>
  <cellStyles count="15">
    <cellStyle name="Normal" xfId="0" builtinId="0"/>
    <cellStyle name="Normal 2 2" xfId="11"/>
    <cellStyle name="Normal 34" xfId="14"/>
    <cellStyle name="Normal 8" xfId="9"/>
    <cellStyle name="Normal_06EBNOV SCHE" xfId="12"/>
    <cellStyle name="Normal_06NCENOV SCHE" xfId="4"/>
    <cellStyle name="Normal_ERX" xfId="13"/>
    <cellStyle name="Normal_Sheet1" xfId="5"/>
    <cellStyle name="Normal_Sheet1_IA" xfId="6"/>
    <cellStyle name="Normal_Sheet1_TPWC" xfId="7"/>
    <cellStyle name="Normal_TA2lts" xfId="10"/>
    <cellStyle name="Normal_TPWC" xfId="3"/>
    <cellStyle name="Style 1" xfId="2"/>
    <cellStyle name="常规_2003p12" xfId="1"/>
    <cellStyle name="常规_2009.11" xfId="8"/>
  </cellStyles>
  <dxfs count="13"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64"/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285750</xdr:rowOff>
    </xdr:from>
    <xdr:to>
      <xdr:col>2</xdr:col>
      <xdr:colOff>701009</xdr:colOff>
      <xdr:row>4</xdr:row>
      <xdr:rowOff>66675</xdr:rowOff>
    </xdr:to>
    <xdr:pic>
      <xdr:nvPicPr>
        <xdr:cNvPr id="1935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625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285750</xdr:rowOff>
    </xdr:from>
    <xdr:ext cx="1861457" cy="1215118"/>
    <xdr:pic>
      <xdr:nvPicPr>
        <xdr:cNvPr id="1945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66900" cy="1229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869577</xdr:colOff>
      <xdr:row>4</xdr:row>
      <xdr:rowOff>66675</xdr:rowOff>
    </xdr:to>
    <xdr:pic>
      <xdr:nvPicPr>
        <xdr:cNvPr id="1956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285750</xdr:rowOff>
    </xdr:from>
    <xdr:ext cx="2705100" cy="1148443"/>
    <xdr:pic>
      <xdr:nvPicPr>
        <xdr:cNvPr id="1966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2705100" cy="114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285750</xdr:rowOff>
    </xdr:from>
    <xdr:ext cx="1858736" cy="1196068"/>
    <xdr:pic>
      <xdr:nvPicPr>
        <xdr:cNvPr id="19766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85750"/>
          <a:ext cx="1858645" cy="1195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257175</xdr:colOff>
      <xdr:row>4</xdr:row>
      <xdr:rowOff>85725</xdr:rowOff>
    </xdr:to>
    <xdr:pic>
      <xdr:nvPicPr>
        <xdr:cNvPr id="19868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66900" cy="1229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180976</xdr:rowOff>
    </xdr:from>
    <xdr:to>
      <xdr:col>2</xdr:col>
      <xdr:colOff>956423</xdr:colOff>
      <xdr:row>3</xdr:row>
      <xdr:rowOff>326573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" y="180976"/>
          <a:ext cx="2309132" cy="1206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47625</xdr:colOff>
      <xdr:row>4</xdr:row>
      <xdr:rowOff>66675</xdr:rowOff>
    </xdr:to>
    <xdr:pic>
      <xdr:nvPicPr>
        <xdr:cNvPr id="1997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496340</xdr:colOff>
      <xdr:row>3</xdr:row>
      <xdr:rowOff>285750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79478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showGridLines="0" zoomScale="85" zoomScaleNormal="85" workbookViewId="0">
      <selection activeCell="F43" sqref="F43"/>
    </sheetView>
  </sheetViews>
  <sheetFormatPr defaultColWidth="8.85546875" defaultRowHeight="14.25" customHeight="1"/>
  <cols>
    <col min="1" max="1" width="6.140625" style="172" customWidth="1"/>
    <col min="2" max="2" width="11.7109375" style="173" customWidth="1"/>
    <col min="3" max="3" width="28.140625" style="174" customWidth="1"/>
    <col min="4" max="4" width="24.140625" style="174" customWidth="1"/>
    <col min="5" max="5" width="12.140625" style="174" customWidth="1"/>
    <col min="6" max="6" width="13.28515625" style="174" customWidth="1"/>
    <col min="7" max="7" width="14.28515625" style="174" customWidth="1"/>
    <col min="8" max="8" width="12.28515625" style="174" customWidth="1"/>
    <col min="9" max="9" width="18.28515625" style="174" customWidth="1"/>
    <col min="10" max="12" width="15.7109375" style="174" customWidth="1"/>
    <col min="13" max="15" width="17.140625" style="174" customWidth="1"/>
    <col min="16" max="16" width="14.140625" style="174" customWidth="1"/>
    <col min="17" max="17" width="22.140625" style="174" customWidth="1"/>
    <col min="18" max="19" width="16.42578125" style="174" customWidth="1"/>
    <col min="20" max="20" width="18.140625" style="174" customWidth="1"/>
    <col min="21" max="21" width="22.28515625" style="174" customWidth="1"/>
    <col min="22" max="22" width="15.7109375" style="174" customWidth="1"/>
    <col min="23" max="24" width="18.7109375" style="174" customWidth="1"/>
    <col min="25" max="16384" width="8.85546875" style="174"/>
  </cols>
  <sheetData>
    <row r="1" spans="1:15" ht="28.15" customHeight="1"/>
    <row r="2" spans="1:15" ht="28.15" customHeight="1">
      <c r="A2" s="1094" t="s">
        <v>0</v>
      </c>
      <c r="B2" s="1094"/>
      <c r="C2" s="1094"/>
      <c r="D2" s="1094"/>
      <c r="E2" s="1094"/>
      <c r="F2" s="1094"/>
      <c r="G2" s="1094"/>
      <c r="H2" s="1094"/>
      <c r="I2" s="1094"/>
      <c r="J2" s="1094"/>
      <c r="K2" s="1094"/>
      <c r="L2" s="1094"/>
      <c r="M2" s="1094"/>
      <c r="N2" s="1094"/>
      <c r="O2" s="210"/>
    </row>
    <row r="3" spans="1:15" ht="28.15" customHeight="1">
      <c r="A3" s="1095"/>
      <c r="B3" s="1095"/>
      <c r="C3" s="1095"/>
      <c r="D3" s="1095"/>
      <c r="E3" s="1095"/>
      <c r="F3" s="1095"/>
      <c r="G3" s="1095"/>
      <c r="H3" s="1095"/>
      <c r="I3" s="1095"/>
      <c r="J3" s="1095"/>
      <c r="K3" s="1095"/>
      <c r="L3" s="1095"/>
      <c r="M3" s="1095"/>
      <c r="N3" s="1095"/>
    </row>
    <row r="4" spans="1:15" ht="28.15" customHeight="1">
      <c r="A4" s="1096" t="s">
        <v>4603</v>
      </c>
      <c r="B4" s="1096"/>
      <c r="C4" s="1096"/>
      <c r="D4" s="1096"/>
      <c r="E4" s="1096"/>
      <c r="F4" s="1096"/>
      <c r="G4" s="1096"/>
      <c r="H4" s="1096"/>
      <c r="I4" s="1096"/>
      <c r="J4" s="1096"/>
      <c r="K4" s="1096"/>
      <c r="L4" s="1096"/>
      <c r="M4" s="1096"/>
      <c r="N4" s="1096"/>
      <c r="O4" s="173"/>
    </row>
    <row r="5" spans="1:15" ht="28.15" customHeight="1"/>
    <row r="6" spans="1:15" ht="19.899999999999999" customHeight="1">
      <c r="A6" s="322"/>
      <c r="B6" s="113"/>
      <c r="C6" s="323"/>
      <c r="D6" s="323"/>
      <c r="E6" s="324"/>
      <c r="F6" s="324"/>
      <c r="G6" s="324"/>
      <c r="H6" s="324"/>
      <c r="I6" s="324"/>
      <c r="J6" s="293"/>
      <c r="K6" s="293"/>
      <c r="L6" s="293"/>
      <c r="M6" s="324"/>
      <c r="N6" s="324"/>
      <c r="O6" s="324"/>
    </row>
    <row r="7" spans="1:15" ht="25.9" hidden="1" customHeight="1" thickBot="1">
      <c r="A7" s="819" t="s">
        <v>31</v>
      </c>
      <c r="B7" s="450"/>
      <c r="C7" s="450"/>
      <c r="D7" s="803"/>
      <c r="E7" s="449" t="s">
        <v>32</v>
      </c>
      <c r="F7" s="449"/>
      <c r="G7" s="449"/>
      <c r="H7" s="1097" t="s">
        <v>33</v>
      </c>
      <c r="I7" s="1097"/>
      <c r="J7" s="1097"/>
      <c r="K7" s="1098" t="s">
        <v>2</v>
      </c>
      <c r="L7" s="1099"/>
      <c r="M7" s="1100"/>
      <c r="N7" s="378"/>
      <c r="O7" s="379"/>
    </row>
    <row r="8" spans="1:15" ht="19.899999999999999" hidden="1" customHeight="1">
      <c r="A8" s="1102" t="s">
        <v>3</v>
      </c>
      <c r="B8" s="1088" t="s">
        <v>4</v>
      </c>
      <c r="C8" s="1088" t="s">
        <v>5</v>
      </c>
      <c r="D8" s="1088" t="s">
        <v>4291</v>
      </c>
      <c r="E8" s="1089" t="s">
        <v>6</v>
      </c>
      <c r="F8" s="1090"/>
      <c r="G8" s="1091"/>
      <c r="H8" s="377" t="s">
        <v>7</v>
      </c>
      <c r="I8" s="124" t="s">
        <v>8</v>
      </c>
      <c r="J8" s="260" t="s">
        <v>9</v>
      </c>
      <c r="K8" s="170" t="s">
        <v>10</v>
      </c>
      <c r="L8" s="117" t="s">
        <v>11</v>
      </c>
      <c r="M8" s="133" t="s">
        <v>12</v>
      </c>
      <c r="N8" s="379"/>
      <c r="O8" s="379"/>
    </row>
    <row r="9" spans="1:15" ht="19.899999999999999" hidden="1" customHeight="1">
      <c r="A9" s="1103"/>
      <c r="B9" s="1087"/>
      <c r="C9" s="1087"/>
      <c r="D9" s="1087"/>
      <c r="E9" s="1087" t="s">
        <v>13</v>
      </c>
      <c r="F9" s="1092" t="s">
        <v>14</v>
      </c>
      <c r="G9" s="1093"/>
      <c r="H9" s="376" t="s">
        <v>15</v>
      </c>
      <c r="I9" s="117" t="s">
        <v>16</v>
      </c>
      <c r="J9" s="167" t="s">
        <v>17</v>
      </c>
      <c r="K9" s="170" t="s">
        <v>18</v>
      </c>
      <c r="L9" s="117" t="s">
        <v>19</v>
      </c>
      <c r="M9" s="133" t="s">
        <v>20</v>
      </c>
    </row>
    <row r="10" spans="1:15" ht="30" hidden="1" customHeight="1">
      <c r="A10" s="1103"/>
      <c r="B10" s="1087"/>
      <c r="C10" s="1087"/>
      <c r="D10" s="1087"/>
      <c r="E10" s="1087"/>
      <c r="F10" s="332" t="s">
        <v>4292</v>
      </c>
      <c r="G10" s="535" t="s">
        <v>4293</v>
      </c>
      <c r="H10" s="117"/>
      <c r="I10" s="144" t="s">
        <v>34</v>
      </c>
      <c r="J10" s="292" t="s">
        <v>35</v>
      </c>
      <c r="K10" s="170" t="s">
        <v>36</v>
      </c>
      <c r="L10" s="117" t="s">
        <v>24</v>
      </c>
      <c r="M10" s="133" t="s">
        <v>25</v>
      </c>
    </row>
    <row r="11" spans="1:15" s="321" customFormat="1" ht="24.75" hidden="1" customHeight="1">
      <c r="A11" s="569">
        <v>9</v>
      </c>
      <c r="B11" s="570" t="s">
        <v>4388</v>
      </c>
      <c r="C11" s="493" t="str">
        <f>VLOOKUP(LEFT(B11,3),'ships name'!A:C,2,FALSE)</f>
        <v>YM PORTLAND</v>
      </c>
      <c r="D11" s="809" t="str">
        <f>VLOOKUP(C11,'ships name'!B:C,2,FALSE)</f>
        <v>阳明波特兰</v>
      </c>
      <c r="E11" s="804" t="str">
        <f>LEFT(F11,3)&amp;"N"</f>
        <v>096N</v>
      </c>
      <c r="F11" s="804" t="str">
        <f>RIGHT(B11,3)&amp;"S"</f>
        <v>096S</v>
      </c>
      <c r="G11" s="578" t="s">
        <v>4389</v>
      </c>
      <c r="H11" s="571"/>
      <c r="I11" s="571">
        <f>J11-1</f>
        <v>43525</v>
      </c>
      <c r="J11" s="572">
        <v>43526</v>
      </c>
      <c r="K11" s="573">
        <f>J11+19</f>
        <v>43545</v>
      </c>
      <c r="L11" s="571">
        <f>J11+22</f>
        <v>43548</v>
      </c>
      <c r="M11" s="574">
        <f>J11+27</f>
        <v>43553</v>
      </c>
      <c r="N11" s="174"/>
    </row>
    <row r="12" spans="1:15" ht="24.75" hidden="1" customHeight="1">
      <c r="A12" s="569">
        <f>A11+1</f>
        <v>10</v>
      </c>
      <c r="B12" s="570" t="s">
        <v>4415</v>
      </c>
      <c r="C12" s="493" t="str">
        <f>VLOOKUP(LEFT(B12,3),'ships name'!A:C,2,FALSE)</f>
        <v>YM VANCOUVER</v>
      </c>
      <c r="D12" s="493" t="str">
        <f>VLOOKUP(C12,'ships name'!B:C,2,FALSE)</f>
        <v>阳明温哥华</v>
      </c>
      <c r="E12" s="820" t="str">
        <f>LEFT(F12,3)&amp;"N"</f>
        <v>122N</v>
      </c>
      <c r="F12" s="804" t="str">
        <f>RIGHT(B12,3)&amp;"S"</f>
        <v>122S</v>
      </c>
      <c r="G12" s="578" t="s">
        <v>4417</v>
      </c>
      <c r="H12" s="571"/>
      <c r="I12" s="571">
        <f t="shared" ref="I12:J15" si="0">I11+7</f>
        <v>43532</v>
      </c>
      <c r="J12" s="572">
        <f t="shared" si="0"/>
        <v>43533</v>
      </c>
      <c r="K12" s="573">
        <f>J12+19</f>
        <v>43552</v>
      </c>
      <c r="L12" s="571">
        <f>J12+22</f>
        <v>43555</v>
      </c>
      <c r="M12" s="574">
        <f>J12+27</f>
        <v>43560</v>
      </c>
    </row>
    <row r="13" spans="1:15" ht="24.75" hidden="1" customHeight="1">
      <c r="A13" s="569">
        <f>A12+1</f>
        <v>11</v>
      </c>
      <c r="B13" s="570" t="s">
        <v>4416</v>
      </c>
      <c r="C13" s="493" t="str">
        <f>VLOOKUP(LEFT(B13,3),'ships name'!A:C,2,FALSE)</f>
        <v>EVER DEVELOP</v>
      </c>
      <c r="D13" s="809" t="str">
        <f>VLOOKUP(C13,'ships name'!B:C,2,FALSE)</f>
        <v xml:space="preserve"> </v>
      </c>
      <c r="E13" s="820" t="str">
        <f>LEFT(F13,3)&amp;"N"</f>
        <v>137N</v>
      </c>
      <c r="F13" s="804" t="str">
        <f>RIGHT(B13,3)&amp;"S"</f>
        <v>137S</v>
      </c>
      <c r="G13" s="578" t="s">
        <v>4418</v>
      </c>
      <c r="H13" s="571"/>
      <c r="I13" s="571">
        <f t="shared" si="0"/>
        <v>43539</v>
      </c>
      <c r="J13" s="572">
        <f t="shared" si="0"/>
        <v>43540</v>
      </c>
      <c r="K13" s="573">
        <f>J13+19</f>
        <v>43559</v>
      </c>
      <c r="L13" s="571">
        <f>J13+22</f>
        <v>43562</v>
      </c>
      <c r="M13" s="574">
        <f>J13+27</f>
        <v>43567</v>
      </c>
    </row>
    <row r="14" spans="1:15" ht="24.75" hidden="1" customHeight="1">
      <c r="A14" s="569">
        <f>A13+1</f>
        <v>12</v>
      </c>
      <c r="B14" s="570" t="s">
        <v>4433</v>
      </c>
      <c r="C14" s="493" t="str">
        <f>VLOOKUP(LEFT(B14,3),'ships name'!A:C,2,FALSE)</f>
        <v>NORTHERN PRECISION</v>
      </c>
      <c r="D14" s="809" t="str">
        <f>VLOOKUP(C14,'ships name'!B:C,2,FALSE)</f>
        <v>德翔精准</v>
      </c>
      <c r="E14" s="820" t="str">
        <f>LEFT(F14,3)&amp;"N"</f>
        <v>TBAN</v>
      </c>
      <c r="F14" s="804" t="str">
        <f>RIGHT(B14,3)&amp;"S"</f>
        <v>TBAS</v>
      </c>
      <c r="G14" s="578" t="s">
        <v>4419</v>
      </c>
      <c r="H14" s="571"/>
      <c r="I14" s="571">
        <f t="shared" si="0"/>
        <v>43546</v>
      </c>
      <c r="J14" s="572">
        <f t="shared" si="0"/>
        <v>43547</v>
      </c>
      <c r="K14" s="573">
        <f>J14+19</f>
        <v>43566</v>
      </c>
      <c r="L14" s="571">
        <f>J14+22</f>
        <v>43569</v>
      </c>
      <c r="M14" s="574">
        <f>J14+27</f>
        <v>43574</v>
      </c>
      <c r="N14" s="1114"/>
      <c r="O14" s="1115"/>
    </row>
    <row r="15" spans="1:15" ht="24.75" hidden="1" customHeight="1">
      <c r="A15" s="576">
        <f>A14+1</f>
        <v>13</v>
      </c>
      <c r="B15" s="577" t="s">
        <v>29</v>
      </c>
      <c r="C15" s="493"/>
      <c r="D15" s="961" t="e">
        <f>VLOOKUP(C15,'ships name'!B:C,2,FALSE)</f>
        <v>#N/A</v>
      </c>
      <c r="E15" s="959" t="str">
        <f>LEFT(F15,3)&amp;"N"</f>
        <v xml:space="preserve"> SN</v>
      </c>
      <c r="F15" s="960" t="str">
        <f>RIGHT(B15,3)&amp;"S"</f>
        <v xml:space="preserve"> S</v>
      </c>
      <c r="G15" s="962" t="s">
        <v>4420</v>
      </c>
      <c r="H15" s="963"/>
      <c r="I15" s="963">
        <f t="shared" si="0"/>
        <v>43553</v>
      </c>
      <c r="J15" s="964">
        <f t="shared" si="0"/>
        <v>43554</v>
      </c>
      <c r="K15" s="965">
        <f>J15+19</f>
        <v>43573</v>
      </c>
      <c r="L15" s="963">
        <f>J15+22</f>
        <v>43576</v>
      </c>
      <c r="M15" s="964">
        <f>J15+27</f>
        <v>43581</v>
      </c>
    </row>
    <row r="16" spans="1:15" ht="19.899999999999999" customHeight="1" thickBot="1">
      <c r="A16" s="325"/>
      <c r="B16" s="120"/>
      <c r="C16" s="120"/>
      <c r="D16" s="120"/>
      <c r="E16" s="120"/>
      <c r="F16" s="154"/>
      <c r="G16" s="154"/>
      <c r="H16" s="120"/>
      <c r="I16" s="154"/>
      <c r="J16" s="120"/>
      <c r="K16" s="120"/>
      <c r="L16" s="120"/>
      <c r="M16" s="120"/>
      <c r="N16" s="120"/>
      <c r="O16" s="120"/>
    </row>
    <row r="17" spans="1:15" ht="25.9" customHeight="1" thickBot="1">
      <c r="A17" s="1106" t="s">
        <v>3528</v>
      </c>
      <c r="B17" s="1107"/>
      <c r="C17" s="1107"/>
      <c r="D17" s="477"/>
      <c r="E17" s="450" t="s">
        <v>3771</v>
      </c>
      <c r="F17" s="450"/>
      <c r="G17" s="450"/>
      <c r="H17" s="1120" t="s">
        <v>3529</v>
      </c>
      <c r="I17" s="1120"/>
      <c r="J17" s="1120"/>
      <c r="K17" s="1098" t="s">
        <v>2</v>
      </c>
      <c r="L17" s="1099"/>
      <c r="M17" s="1100"/>
    </row>
    <row r="18" spans="1:15" ht="19.899999999999999" customHeight="1">
      <c r="A18" s="1102" t="s">
        <v>3</v>
      </c>
      <c r="B18" s="1088" t="s">
        <v>4</v>
      </c>
      <c r="C18" s="1088" t="s">
        <v>5</v>
      </c>
      <c r="D18" s="1088" t="s">
        <v>4291</v>
      </c>
      <c r="E18" s="1089" t="s">
        <v>6</v>
      </c>
      <c r="F18" s="1090"/>
      <c r="G18" s="1091"/>
      <c r="H18" s="363" t="s">
        <v>7</v>
      </c>
      <c r="I18" s="363" t="s">
        <v>8</v>
      </c>
      <c r="J18" s="260" t="s">
        <v>9</v>
      </c>
      <c r="K18" s="170" t="s">
        <v>10</v>
      </c>
      <c r="L18" s="364" t="s">
        <v>11</v>
      </c>
      <c r="M18" s="367" t="s">
        <v>12</v>
      </c>
    </row>
    <row r="19" spans="1:15" ht="19.899999999999999" customHeight="1">
      <c r="A19" s="1103"/>
      <c r="B19" s="1087"/>
      <c r="C19" s="1087"/>
      <c r="D19" s="1087"/>
      <c r="E19" s="1087" t="s">
        <v>13</v>
      </c>
      <c r="F19" s="1092" t="s">
        <v>14</v>
      </c>
      <c r="G19" s="1093"/>
      <c r="H19" s="364" t="s">
        <v>15</v>
      </c>
      <c r="I19" s="364" t="s">
        <v>16</v>
      </c>
      <c r="J19" s="366" t="s">
        <v>17</v>
      </c>
      <c r="K19" s="170" t="s">
        <v>18</v>
      </c>
      <c r="L19" s="364" t="s">
        <v>19</v>
      </c>
      <c r="M19" s="367" t="s">
        <v>20</v>
      </c>
    </row>
    <row r="20" spans="1:15" ht="19.899999999999999" customHeight="1">
      <c r="A20" s="1103"/>
      <c r="B20" s="1087"/>
      <c r="C20" s="1087"/>
      <c r="D20" s="1087"/>
      <c r="E20" s="1087"/>
      <c r="F20" s="579" t="s">
        <v>4292</v>
      </c>
      <c r="G20" s="535" t="s">
        <v>4293</v>
      </c>
      <c r="H20" s="372" t="s">
        <v>521</v>
      </c>
      <c r="I20" s="365" t="s">
        <v>127</v>
      </c>
      <c r="J20" s="292" t="s">
        <v>23</v>
      </c>
      <c r="K20" s="170" t="s">
        <v>4168</v>
      </c>
      <c r="L20" s="364" t="s">
        <v>248</v>
      </c>
      <c r="M20" s="367" t="s">
        <v>24</v>
      </c>
    </row>
    <row r="21" spans="1:15" s="321" customFormat="1" ht="16.5" customHeight="1">
      <c r="A21" s="569">
        <v>23</v>
      </c>
      <c r="B21" s="570" t="s">
        <v>140</v>
      </c>
      <c r="C21" s="493" t="str">
        <f>VLOOKUP(LEFT(B21,3),'ships name'!A:C,2,FALSE)</f>
        <v xml:space="preserve">void sailing </v>
      </c>
      <c r="D21" s="809">
        <f>VLOOKUP(C21,'ships name'!B:C,2,FALSE)</f>
        <v>0</v>
      </c>
      <c r="E21" s="804" t="str">
        <f>LEFT(F21,3)&amp;"N"</f>
        <v>OIDN</v>
      </c>
      <c r="F21" s="804" t="str">
        <f>RIGHT(B21,3)&amp;"S"</f>
        <v>OIDS</v>
      </c>
      <c r="G21" s="475" t="s">
        <v>4608</v>
      </c>
      <c r="H21" s="571">
        <f>I21-1</f>
        <v>43620</v>
      </c>
      <c r="I21" s="571">
        <f>J21-1</f>
        <v>43621</v>
      </c>
      <c r="J21" s="572">
        <v>43622</v>
      </c>
      <c r="K21" s="573">
        <f>J21+15</f>
        <v>43637</v>
      </c>
      <c r="L21" s="571">
        <f>J21+12</f>
        <v>43634</v>
      </c>
      <c r="M21" s="574">
        <f>J21+18</f>
        <v>43640</v>
      </c>
      <c r="N21" s="174"/>
      <c r="O21" s="174"/>
    </row>
    <row r="22" spans="1:15" ht="19.899999999999999" customHeight="1">
      <c r="A22" s="569">
        <f>A21+1</f>
        <v>24</v>
      </c>
      <c r="B22" s="570" t="s">
        <v>4604</v>
      </c>
      <c r="C22" s="493" t="str">
        <f>VLOOKUP(LEFT(B22,3),'ships name'!A:C,2,FALSE)</f>
        <v>YM SEATTLE</v>
      </c>
      <c r="D22" s="809" t="str">
        <f>VLOOKUP(C22,'ships name'!B:C,2,FALSE)</f>
        <v>阳明西雅图</v>
      </c>
      <c r="E22" s="820" t="str">
        <f>LEFT(F22,3)&amp;"N"</f>
        <v>092N</v>
      </c>
      <c r="F22" s="804" t="str">
        <f>RIGHT(B22,3)&amp;"S"</f>
        <v>092S</v>
      </c>
      <c r="G22" s="475" t="s">
        <v>4609</v>
      </c>
      <c r="H22" s="571">
        <f>H21+7</f>
        <v>43627</v>
      </c>
      <c r="I22" s="571">
        <f>I21+7</f>
        <v>43628</v>
      </c>
      <c r="J22" s="572">
        <f>J21+7</f>
        <v>43629</v>
      </c>
      <c r="K22" s="573">
        <f>J22+15</f>
        <v>43644</v>
      </c>
      <c r="L22" s="571">
        <f>J22+12</f>
        <v>43641</v>
      </c>
      <c r="M22" s="574">
        <f>J22+18</f>
        <v>43647</v>
      </c>
    </row>
    <row r="23" spans="1:15" ht="19.899999999999999" customHeight="1">
      <c r="A23" s="569">
        <f>A22+1</f>
        <v>25</v>
      </c>
      <c r="B23" s="570" t="s">
        <v>4605</v>
      </c>
      <c r="C23" s="493" t="str">
        <f>VLOOKUP(LEFT(B23,3),'ships name'!A:C,2,FALSE)</f>
        <v>SC MARA</v>
      </c>
      <c r="D23" s="809" t="str">
        <f>VLOOKUP(C23,'ships name'!B:C,2,FALSE)</f>
        <v xml:space="preserve"> </v>
      </c>
      <c r="E23" s="820" t="str">
        <f>LEFT(F23,3)&amp;"N"</f>
        <v>068N</v>
      </c>
      <c r="F23" s="804" t="str">
        <f>RIGHT(B23,3)&amp;"S"</f>
        <v>068S</v>
      </c>
      <c r="G23" s="475" t="s">
        <v>4610</v>
      </c>
      <c r="H23" s="571">
        <f>H22+7</f>
        <v>43634</v>
      </c>
      <c r="I23" s="571">
        <f>H23+1</f>
        <v>43635</v>
      </c>
      <c r="J23" s="572">
        <f>J22+7</f>
        <v>43636</v>
      </c>
      <c r="K23" s="573">
        <f>J23+15</f>
        <v>43651</v>
      </c>
      <c r="L23" s="571">
        <f>J23+12</f>
        <v>43648</v>
      </c>
      <c r="M23" s="574">
        <f>J23+18</f>
        <v>43654</v>
      </c>
    </row>
    <row r="24" spans="1:15" ht="19.899999999999999" customHeight="1">
      <c r="A24" s="569">
        <f>A23+1</f>
        <v>26</v>
      </c>
      <c r="B24" s="570" t="s">
        <v>4606</v>
      </c>
      <c r="C24" s="493" t="str">
        <f>VLOOKUP(LEFT(B24,3),'ships name'!A:C,2,FALSE)</f>
        <v>CMA CGM EIFFEL</v>
      </c>
      <c r="D24" s="809" t="str">
        <f>VLOOKUP(C24,'ships name'!B:C,2,FALSE)</f>
        <v>达飞埃菲尔</v>
      </c>
      <c r="E24" s="820" t="str">
        <f>LEFT(F24,3)&amp;"N"</f>
        <v>024N</v>
      </c>
      <c r="F24" s="804" t="str">
        <f>RIGHT(B24,3)&amp;"S"</f>
        <v>024S</v>
      </c>
      <c r="G24" s="475" t="s">
        <v>4611</v>
      </c>
      <c r="H24" s="571">
        <f>H23+7</f>
        <v>43641</v>
      </c>
      <c r="I24" s="571">
        <f>H24+1</f>
        <v>43642</v>
      </c>
      <c r="J24" s="572">
        <f>J23+7</f>
        <v>43643</v>
      </c>
      <c r="K24" s="573">
        <f>J24+15</f>
        <v>43658</v>
      </c>
      <c r="L24" s="571">
        <f>J24+12</f>
        <v>43655</v>
      </c>
      <c r="M24" s="574">
        <f>J24+18</f>
        <v>43661</v>
      </c>
      <c r="N24" s="1114"/>
      <c r="O24" s="1124"/>
    </row>
    <row r="25" spans="1:15" ht="19.899999999999999" customHeight="1">
      <c r="A25" s="576">
        <f>A24+1</f>
        <v>27</v>
      </c>
      <c r="B25" s="577" t="s">
        <v>4607</v>
      </c>
      <c r="C25" s="493" t="str">
        <f>VLOOKUP(LEFT(B25,3),'ships name'!A:C,2,FALSE)</f>
        <v>ITAL LAGUNA</v>
      </c>
      <c r="D25" s="809" t="str">
        <f>VLOOKUP(C25,'ships name'!B:C,2,FALSE)</f>
        <v xml:space="preserve"> </v>
      </c>
      <c r="E25" s="820" t="str">
        <f>LEFT(F25,3)&amp;"N"</f>
        <v>086N</v>
      </c>
      <c r="F25" s="804" t="str">
        <f>RIGHT(B25,3)&amp;"S"</f>
        <v>086S</v>
      </c>
      <c r="G25" s="475" t="s">
        <v>4612</v>
      </c>
      <c r="H25" s="571">
        <f>H23+14</f>
        <v>43648</v>
      </c>
      <c r="I25" s="571">
        <f>H25+1</f>
        <v>43649</v>
      </c>
      <c r="J25" s="574">
        <f>J24+7</f>
        <v>43650</v>
      </c>
      <c r="K25" s="573">
        <f>J25+15</f>
        <v>43665</v>
      </c>
      <c r="L25" s="571">
        <f>J25+12</f>
        <v>43662</v>
      </c>
      <c r="M25" s="574">
        <f>J25+18</f>
        <v>43668</v>
      </c>
    </row>
    <row r="26" spans="1:15" ht="19.899999999999999" customHeight="1" thickBot="1">
      <c r="A26" s="325"/>
      <c r="B26" s="120"/>
      <c r="C26" s="120"/>
      <c r="D26" s="120"/>
      <c r="E26" s="368"/>
      <c r="F26" s="369"/>
      <c r="G26" s="369"/>
      <c r="H26" s="368"/>
      <c r="I26" s="369"/>
      <c r="J26" s="120"/>
      <c r="K26" s="370"/>
      <c r="L26" s="370"/>
      <c r="M26" s="370"/>
    </row>
    <row r="27" spans="1:15" ht="25.9" customHeight="1" thickBot="1">
      <c r="A27" s="1106" t="s">
        <v>4154</v>
      </c>
      <c r="B27" s="1107"/>
      <c r="C27" s="1107"/>
      <c r="D27" s="477"/>
      <c r="E27" s="450" t="s">
        <v>74</v>
      </c>
      <c r="F27" s="450" t="s">
        <v>4161</v>
      </c>
      <c r="G27" s="450"/>
      <c r="H27" s="1120" t="s">
        <v>4162</v>
      </c>
      <c r="I27" s="1120"/>
      <c r="J27" s="1120"/>
      <c r="K27" s="1098" t="s">
        <v>2</v>
      </c>
      <c r="L27" s="1099"/>
      <c r="M27" s="1100"/>
    </row>
    <row r="28" spans="1:15" ht="19.899999999999999" customHeight="1">
      <c r="A28" s="1102" t="s">
        <v>3</v>
      </c>
      <c r="B28" s="1088" t="s">
        <v>4</v>
      </c>
      <c r="C28" s="1088" t="s">
        <v>5</v>
      </c>
      <c r="D28" s="1088" t="s">
        <v>4291</v>
      </c>
      <c r="E28" s="1089" t="s">
        <v>6</v>
      </c>
      <c r="F28" s="1090"/>
      <c r="G28" s="1091"/>
      <c r="H28" s="459" t="s">
        <v>7</v>
      </c>
      <c r="I28" s="459" t="s">
        <v>8</v>
      </c>
      <c r="J28" s="260" t="s">
        <v>9</v>
      </c>
      <c r="K28" s="170" t="s">
        <v>10</v>
      </c>
      <c r="L28" s="458" t="s">
        <v>11</v>
      </c>
      <c r="M28" s="461" t="s">
        <v>12</v>
      </c>
    </row>
    <row r="29" spans="1:15" ht="19.899999999999999" customHeight="1">
      <c r="A29" s="1103"/>
      <c r="B29" s="1087"/>
      <c r="C29" s="1087"/>
      <c r="D29" s="1087"/>
      <c r="E29" s="1087" t="s">
        <v>13</v>
      </c>
      <c r="F29" s="1092" t="s">
        <v>14</v>
      </c>
      <c r="G29" s="1093"/>
      <c r="H29" s="458" t="s">
        <v>15</v>
      </c>
      <c r="I29" s="458" t="s">
        <v>16</v>
      </c>
      <c r="J29" s="366" t="s">
        <v>17</v>
      </c>
      <c r="K29" s="170" t="s">
        <v>18</v>
      </c>
      <c r="L29" s="458" t="s">
        <v>19</v>
      </c>
      <c r="M29" s="461" t="s">
        <v>20</v>
      </c>
    </row>
    <row r="30" spans="1:15" ht="19.899999999999999" customHeight="1">
      <c r="A30" s="1103"/>
      <c r="B30" s="1087"/>
      <c r="C30" s="1087"/>
      <c r="D30" s="1087"/>
      <c r="E30" s="1087"/>
      <c r="F30" s="579" t="s">
        <v>4292</v>
      </c>
      <c r="G30" s="535" t="s">
        <v>4293</v>
      </c>
      <c r="H30" s="458" t="s">
        <v>510</v>
      </c>
      <c r="I30" s="460" t="s">
        <v>195</v>
      </c>
      <c r="J30" s="292" t="s">
        <v>4002</v>
      </c>
      <c r="K30" s="170" t="s">
        <v>4151</v>
      </c>
      <c r="L30" s="458" t="s">
        <v>4152</v>
      </c>
      <c r="M30" s="461" t="s">
        <v>4153</v>
      </c>
    </row>
    <row r="31" spans="1:15" s="321" customFormat="1" ht="16.5" customHeight="1">
      <c r="A31" s="569">
        <v>22</v>
      </c>
      <c r="B31" s="570" t="s">
        <v>4528</v>
      </c>
      <c r="C31" s="493" t="str">
        <f>VLOOKUP(LEFT(B31,3),'ships name'!A:C,2,FALSE)</f>
        <v>ITAL MODERNA</v>
      </c>
      <c r="D31" s="809" t="str">
        <f>VLOOKUP(C31,'ships name'!B:C,2,FALSE)</f>
        <v xml:space="preserve"> </v>
      </c>
      <c r="E31" s="804" t="str">
        <f>LEFT(F31,3)&amp;"N"</f>
        <v>123N</v>
      </c>
      <c r="F31" s="804" t="str">
        <f>RIGHT(B31,3)&amp;"S"</f>
        <v>123S</v>
      </c>
      <c r="G31" s="475" t="s">
        <v>4530</v>
      </c>
      <c r="H31" s="571">
        <f>I31-1</f>
        <v>43615</v>
      </c>
      <c r="I31" s="571">
        <f>J31-1</f>
        <v>43616</v>
      </c>
      <c r="J31" s="572">
        <v>43617</v>
      </c>
      <c r="K31" s="573">
        <f>J31+16</f>
        <v>43633</v>
      </c>
      <c r="L31" s="571">
        <f>J31+19</f>
        <v>43636</v>
      </c>
      <c r="M31" s="574">
        <f>J31+23</f>
        <v>43640</v>
      </c>
      <c r="N31" s="174"/>
      <c r="O31" s="174"/>
    </row>
    <row r="32" spans="1:15" ht="19.899999999999999" customHeight="1">
      <c r="A32" s="569">
        <f>A31+1</f>
        <v>23</v>
      </c>
      <c r="B32" s="570" t="s">
        <v>4613</v>
      </c>
      <c r="C32" s="493" t="str">
        <f>VLOOKUP(LEFT(B32,3),'ships name'!A:C,2,FALSE)</f>
        <v>MP THE EDELMAN</v>
      </c>
      <c r="D32" s="809" t="str">
        <f>VLOOKUP(C32,'ships name'!B:C,2,FALSE)</f>
        <v xml:space="preserve"> </v>
      </c>
      <c r="E32" s="820" t="str">
        <f>LEFT(F32,3)&amp;"N"</f>
        <v>009N</v>
      </c>
      <c r="F32" s="804" t="str">
        <f>RIGHT(B32,3)&amp;"S"</f>
        <v>009S</v>
      </c>
      <c r="G32" s="475" t="s">
        <v>4617</v>
      </c>
      <c r="H32" s="571">
        <f t="shared" ref="H32" si="1">I32-1</f>
        <v>43622</v>
      </c>
      <c r="I32" s="571">
        <f t="shared" ref="I32:J35" si="2">I31+7</f>
        <v>43623</v>
      </c>
      <c r="J32" s="572">
        <f t="shared" si="2"/>
        <v>43624</v>
      </c>
      <c r="K32" s="573">
        <f t="shared" ref="K32" si="3">J32+16</f>
        <v>43640</v>
      </c>
      <c r="L32" s="571">
        <f t="shared" ref="L32" si="4">J32+19</f>
        <v>43643</v>
      </c>
      <c r="M32" s="574">
        <f t="shared" ref="M32" si="5">J32+23</f>
        <v>43647</v>
      </c>
    </row>
    <row r="33" spans="1:21" ht="19.899999999999999" customHeight="1">
      <c r="A33" s="569">
        <f>A32+1</f>
        <v>24</v>
      </c>
      <c r="B33" s="570" t="s">
        <v>4614</v>
      </c>
      <c r="C33" s="493" t="str">
        <f>VLOOKUP(LEFT(B33,3),'ships name'!A:C,2,FALSE)</f>
        <v>PAMINA</v>
      </c>
      <c r="D33" s="809" t="str">
        <f>VLOOKUP(C33,'ships name'!B:C,2,FALSE)</f>
        <v xml:space="preserve"> </v>
      </c>
      <c r="E33" s="820" t="str">
        <f>LEFT(F33,3)&amp;"N"</f>
        <v>009N</v>
      </c>
      <c r="F33" s="804" t="str">
        <f>RIGHT(B33,3)&amp;"S"</f>
        <v>009S</v>
      </c>
      <c r="G33" s="475" t="s">
        <v>4618</v>
      </c>
      <c r="H33" s="571">
        <f t="shared" ref="H33" si="6">I33-1</f>
        <v>43629</v>
      </c>
      <c r="I33" s="571">
        <f t="shared" si="2"/>
        <v>43630</v>
      </c>
      <c r="J33" s="572">
        <f t="shared" si="2"/>
        <v>43631</v>
      </c>
      <c r="K33" s="573">
        <f t="shared" ref="K33" si="7">J33+16</f>
        <v>43647</v>
      </c>
      <c r="L33" s="571">
        <f t="shared" ref="L33" si="8">J33+19</f>
        <v>43650</v>
      </c>
      <c r="M33" s="574">
        <f t="shared" ref="M33" si="9">J33+23</f>
        <v>43654</v>
      </c>
    </row>
    <row r="34" spans="1:21" ht="19.899999999999999" customHeight="1">
      <c r="A34" s="569">
        <f>A33+1</f>
        <v>25</v>
      </c>
      <c r="B34" s="570" t="s">
        <v>4615</v>
      </c>
      <c r="C34" s="493" t="str">
        <f>VLOOKUP(LEFT(B34,3),'ships name'!A:C,2,FALSE)</f>
        <v xml:space="preserve">ITAL MELODIA </v>
      </c>
      <c r="D34" s="809">
        <f>VLOOKUP(C34,'ships name'!B:C,2,FALSE)</f>
        <v>0</v>
      </c>
      <c r="E34" s="820" t="str">
        <f>LEFT(F34,3)&amp;"N"</f>
        <v>142N</v>
      </c>
      <c r="F34" s="804" t="str">
        <f>RIGHT(B34,3)&amp;"S"</f>
        <v>142S</v>
      </c>
      <c r="G34" s="475" t="s">
        <v>4619</v>
      </c>
      <c r="H34" s="571">
        <f t="shared" ref="H34" si="10">I34-1</f>
        <v>43636</v>
      </c>
      <c r="I34" s="571">
        <f t="shared" si="2"/>
        <v>43637</v>
      </c>
      <c r="J34" s="572">
        <f t="shared" si="2"/>
        <v>43638</v>
      </c>
      <c r="K34" s="573">
        <f t="shared" ref="K34" si="11">J34+16</f>
        <v>43654</v>
      </c>
      <c r="L34" s="571">
        <f t="shared" ref="L34" si="12">J34+19</f>
        <v>43657</v>
      </c>
      <c r="M34" s="574">
        <f t="shared" ref="M34" si="13">J34+23</f>
        <v>43661</v>
      </c>
      <c r="N34" s="1114"/>
      <c r="O34" s="1124"/>
    </row>
    <row r="35" spans="1:21" ht="19.899999999999999" customHeight="1" thickBot="1">
      <c r="A35" s="569">
        <f>A34+1</f>
        <v>26</v>
      </c>
      <c r="B35" s="570" t="s">
        <v>4616</v>
      </c>
      <c r="C35" s="493" t="str">
        <f>VLOOKUP(LEFT(B35,3),'ships name'!A:C,2,FALSE)</f>
        <v>CMA CGM PUGET</v>
      </c>
      <c r="D35" s="809">
        <f>VLOOKUP(C35,'ships name'!B:C,2,FALSE)</f>
        <v>0</v>
      </c>
      <c r="E35" s="820" t="str">
        <f>LEFT(F35,3)&amp;"N"</f>
        <v>009N</v>
      </c>
      <c r="F35" s="804" t="str">
        <f>RIGHT(B35,3)&amp;"S"</f>
        <v>009S</v>
      </c>
      <c r="G35" s="475" t="s">
        <v>4620</v>
      </c>
      <c r="H35" s="571">
        <f t="shared" ref="H35" si="14">I35-1</f>
        <v>43643</v>
      </c>
      <c r="I35" s="580">
        <f t="shared" si="2"/>
        <v>43644</v>
      </c>
      <c r="J35" s="574">
        <f t="shared" si="2"/>
        <v>43645</v>
      </c>
      <c r="K35" s="573">
        <f t="shared" ref="K35" si="15">J35+16</f>
        <v>43661</v>
      </c>
      <c r="L35" s="571">
        <f t="shared" ref="L35" si="16">J35+19</f>
        <v>43664</v>
      </c>
      <c r="M35" s="574">
        <f t="shared" ref="M35" si="17">J35+23</f>
        <v>43668</v>
      </c>
    </row>
    <row r="36" spans="1:21" ht="19.899999999999999" customHeight="1" thickBot="1">
      <c r="A36" s="462"/>
      <c r="B36" s="463"/>
      <c r="C36" s="463"/>
      <c r="D36" s="463"/>
      <c r="E36" s="464"/>
      <c r="F36" s="465"/>
      <c r="G36" s="465"/>
      <c r="H36" s="464"/>
      <c r="I36" s="465"/>
      <c r="J36" s="463"/>
      <c r="K36" s="463"/>
      <c r="L36" s="463"/>
      <c r="M36" s="463"/>
      <c r="N36" s="370"/>
      <c r="O36" s="370"/>
    </row>
    <row r="37" spans="1:21" s="103" customFormat="1" ht="25.9" customHeight="1" thickBot="1">
      <c r="A37" s="1104" t="s">
        <v>73</v>
      </c>
      <c r="B37" s="1105"/>
      <c r="C37" s="1105"/>
      <c r="D37" s="480"/>
      <c r="E37" s="1118" t="s">
        <v>74</v>
      </c>
      <c r="F37" s="1118"/>
      <c r="G37" s="1118"/>
      <c r="H37" s="1118"/>
      <c r="I37" s="1118" t="s">
        <v>75</v>
      </c>
      <c r="J37" s="1119"/>
      <c r="K37" s="1121" t="s">
        <v>2</v>
      </c>
      <c r="L37" s="1122"/>
      <c r="M37" s="1122"/>
      <c r="N37" s="1122"/>
      <c r="O37" s="1122"/>
      <c r="P37" s="1123"/>
      <c r="Q37" s="102"/>
      <c r="R37" s="102"/>
      <c r="S37" s="102"/>
      <c r="T37" s="102"/>
      <c r="U37" s="102"/>
    </row>
    <row r="38" spans="1:21" s="290" customFormat="1" ht="19.899999999999999" customHeight="1">
      <c r="A38" s="1108" t="s">
        <v>3</v>
      </c>
      <c r="B38" s="1111" t="s">
        <v>4</v>
      </c>
      <c r="C38" s="1111" t="s">
        <v>5</v>
      </c>
      <c r="D38" s="1088" t="s">
        <v>4291</v>
      </c>
      <c r="E38" s="1089" t="s">
        <v>6</v>
      </c>
      <c r="F38" s="1090"/>
      <c r="G38" s="1091"/>
      <c r="H38" s="597" t="s">
        <v>7</v>
      </c>
      <c r="I38" s="346" t="s">
        <v>8</v>
      </c>
      <c r="J38" s="347" t="s">
        <v>9</v>
      </c>
      <c r="K38" s="598" t="s">
        <v>12</v>
      </c>
      <c r="L38" s="599" t="s">
        <v>59</v>
      </c>
      <c r="M38" s="600" t="s">
        <v>29</v>
      </c>
      <c r="N38" s="600" t="s">
        <v>60</v>
      </c>
      <c r="O38" s="599" t="s">
        <v>61</v>
      </c>
      <c r="P38" s="601" t="s">
        <v>62</v>
      </c>
    </row>
    <row r="39" spans="1:21" s="290" customFormat="1" ht="19.899999999999999" customHeight="1">
      <c r="A39" s="1109"/>
      <c r="B39" s="1112"/>
      <c r="C39" s="1112"/>
      <c r="D39" s="1116"/>
      <c r="E39" s="1116" t="s">
        <v>13</v>
      </c>
      <c r="F39" s="1092" t="s">
        <v>14</v>
      </c>
      <c r="G39" s="1093"/>
      <c r="H39" s="359" t="s">
        <v>15</v>
      </c>
      <c r="I39" s="411" t="s">
        <v>16</v>
      </c>
      <c r="J39" s="412" t="s">
        <v>17</v>
      </c>
      <c r="K39" s="603" t="s">
        <v>20</v>
      </c>
      <c r="L39" s="515" t="s">
        <v>63</v>
      </c>
      <c r="M39" s="326" t="s">
        <v>76</v>
      </c>
      <c r="N39" s="326" t="s">
        <v>64</v>
      </c>
      <c r="O39" s="515" t="s">
        <v>65</v>
      </c>
      <c r="P39" s="496" t="s">
        <v>66</v>
      </c>
    </row>
    <row r="40" spans="1:21" s="290" customFormat="1" ht="19.899999999999999" customHeight="1" thickBot="1">
      <c r="A40" s="1110"/>
      <c r="B40" s="1113"/>
      <c r="C40" s="1113"/>
      <c r="D40" s="1117"/>
      <c r="E40" s="1117"/>
      <c r="F40" s="605" t="s">
        <v>4292</v>
      </c>
      <c r="G40" s="536" t="s">
        <v>4293</v>
      </c>
      <c r="H40" s="606" t="s">
        <v>23</v>
      </c>
      <c r="I40" s="607" t="s">
        <v>53</v>
      </c>
      <c r="J40" s="607" t="s">
        <v>53</v>
      </c>
      <c r="K40" s="608" t="s">
        <v>77</v>
      </c>
      <c r="L40" s="606" t="s">
        <v>25</v>
      </c>
      <c r="M40" s="607" t="s">
        <v>48</v>
      </c>
      <c r="N40" s="607" t="s">
        <v>49</v>
      </c>
      <c r="O40" s="606" t="s">
        <v>50</v>
      </c>
      <c r="P40" s="609" t="s">
        <v>55</v>
      </c>
    </row>
    <row r="41" spans="1:21" s="290" customFormat="1" ht="19.899999999999999" customHeight="1">
      <c r="A41" s="595">
        <f>A31</f>
        <v>22</v>
      </c>
      <c r="B41" s="595" t="s">
        <v>4531</v>
      </c>
      <c r="C41" s="493" t="str">
        <f>VLOOKUP(LEFT(B41,3),'ships name'!A:C,2,FALSE)</f>
        <v>APL DENVER</v>
      </c>
      <c r="D41" s="809">
        <f>VLOOKUP(C41,'ships name'!B:C,2,FALSE)</f>
        <v>0</v>
      </c>
      <c r="E41" s="957" t="str">
        <f>LEFT(F41,6)</f>
        <v>307S</v>
      </c>
      <c r="F41" s="990" t="str">
        <f>RIGHT(B41,3)&amp;"S"</f>
        <v>307S</v>
      </c>
      <c r="G41" s="481" t="s">
        <v>4532</v>
      </c>
      <c r="H41" s="583">
        <f>I41-2</f>
        <v>43615</v>
      </c>
      <c r="I41" s="583">
        <f>J41</f>
        <v>43617</v>
      </c>
      <c r="J41" s="584">
        <v>43617</v>
      </c>
      <c r="K41" s="585">
        <f>J41+16</f>
        <v>43633</v>
      </c>
      <c r="L41" s="583">
        <f>J41+21</f>
        <v>43638</v>
      </c>
      <c r="M41" s="583">
        <f>J41+25</f>
        <v>43642</v>
      </c>
      <c r="N41" s="584">
        <f>J41+26</f>
        <v>43643</v>
      </c>
      <c r="O41" s="583">
        <f>J41+28</f>
        <v>43645</v>
      </c>
      <c r="P41" s="586">
        <f>J41+29</f>
        <v>43646</v>
      </c>
    </row>
    <row r="42" spans="1:21" s="290" customFormat="1" ht="19.899999999999999" customHeight="1">
      <c r="A42" s="595">
        <f t="shared" ref="A42:A45" si="18">A32</f>
        <v>23</v>
      </c>
      <c r="B42" s="582" t="s">
        <v>4621</v>
      </c>
      <c r="C42" s="493" t="str">
        <f>VLOOKUP(LEFT(B42,3),'ships name'!A:C,2,FALSE)</f>
        <v>CMA CGM CORAL</v>
      </c>
      <c r="D42" s="809" t="str">
        <f>VLOOKUP(C42,'ships name'!B:C,2,FALSE)</f>
        <v xml:space="preserve"> </v>
      </c>
      <c r="E42" s="820" t="e">
        <f>LEFT(F42,3)-1&amp;"E"</f>
        <v>#VALUE!</v>
      </c>
      <c r="F42" s="990" t="str">
        <f>LEFT(G42,6)</f>
        <v>0ZE3LS</v>
      </c>
      <c r="G42" s="481" t="s">
        <v>4625</v>
      </c>
      <c r="H42" s="588">
        <f>I42-2</f>
        <v>43622</v>
      </c>
      <c r="I42" s="588">
        <f>J42</f>
        <v>43624</v>
      </c>
      <c r="J42" s="589">
        <f>J41+7</f>
        <v>43624</v>
      </c>
      <c r="K42" s="590">
        <f>J42+16</f>
        <v>43640</v>
      </c>
      <c r="L42" s="588">
        <f>J42+21</f>
        <v>43645</v>
      </c>
      <c r="M42" s="588">
        <f>J42+25</f>
        <v>43649</v>
      </c>
      <c r="N42" s="589">
        <f>J42+26</f>
        <v>43650</v>
      </c>
      <c r="O42" s="588">
        <f>J42+28</f>
        <v>43652</v>
      </c>
      <c r="P42" s="591">
        <f>J42+29</f>
        <v>43653</v>
      </c>
    </row>
    <row r="43" spans="1:21" s="290" customFormat="1" ht="19.899999999999999" customHeight="1">
      <c r="A43" s="595">
        <f t="shared" si="18"/>
        <v>24</v>
      </c>
      <c r="B43" s="582" t="s">
        <v>4622</v>
      </c>
      <c r="C43" s="493" t="str">
        <f>VLOOKUP(LEFT(B43,3),'ships name'!A:C,2,FALSE)</f>
        <v>OOCL Busan</v>
      </c>
      <c r="D43" s="809" t="str">
        <f>VLOOKUP(C43,'ships name'!B:C,2,FALSE)</f>
        <v>东方釜山</v>
      </c>
      <c r="E43" s="820" t="e">
        <f>LEFT(F43,3)-1&amp;"E"</f>
        <v>#VALUE!</v>
      </c>
      <c r="F43" s="990" t="str">
        <f>LEFT(G43,6)</f>
        <v>0ZE3NS</v>
      </c>
      <c r="G43" s="481" t="s">
        <v>4626</v>
      </c>
      <c r="H43" s="588">
        <f>I43-2</f>
        <v>43629</v>
      </c>
      <c r="I43" s="588">
        <f>J43</f>
        <v>43631</v>
      </c>
      <c r="J43" s="589">
        <f>J42+7</f>
        <v>43631</v>
      </c>
      <c r="K43" s="590">
        <f>J43+16</f>
        <v>43647</v>
      </c>
      <c r="L43" s="588">
        <f>J43+21</f>
        <v>43652</v>
      </c>
      <c r="M43" s="588">
        <f>J43+25</f>
        <v>43656</v>
      </c>
      <c r="N43" s="589">
        <f>J43+26</f>
        <v>43657</v>
      </c>
      <c r="O43" s="588">
        <f>J43+28</f>
        <v>43659</v>
      </c>
      <c r="P43" s="591">
        <f>J43+29</f>
        <v>43660</v>
      </c>
    </row>
    <row r="44" spans="1:21" s="290" customFormat="1" ht="19.899999999999999" customHeight="1">
      <c r="A44" s="595">
        <f t="shared" si="18"/>
        <v>25</v>
      </c>
      <c r="B44" s="592" t="s">
        <v>4623</v>
      </c>
      <c r="C44" s="493" t="str">
        <f>VLOOKUP(LEFT(B44,3),'ships name'!A:C,2,FALSE)</f>
        <v>SIMA GISELLE</v>
      </c>
      <c r="D44" s="809" t="str">
        <f>VLOOKUP(C44,'ships name'!B:C,2,FALSE)</f>
        <v xml:space="preserve"> </v>
      </c>
      <c r="E44" s="820" t="str">
        <f>LEFT(F44,3)-1&amp;"E"</f>
        <v>266E</v>
      </c>
      <c r="F44" s="804" t="str">
        <f>RIGHT(B44,3)&amp;"S"</f>
        <v>267S</v>
      </c>
      <c r="G44" s="481" t="s">
        <v>4627</v>
      </c>
      <c r="H44" s="588">
        <f>I44-2</f>
        <v>43636</v>
      </c>
      <c r="I44" s="588">
        <f>J44</f>
        <v>43638</v>
      </c>
      <c r="J44" s="589">
        <f>J43+7</f>
        <v>43638</v>
      </c>
      <c r="K44" s="590">
        <f>J44+16</f>
        <v>43654</v>
      </c>
      <c r="L44" s="588">
        <f>J44+21</f>
        <v>43659</v>
      </c>
      <c r="M44" s="588">
        <f>J44+25</f>
        <v>43663</v>
      </c>
      <c r="N44" s="589">
        <f>J44+26</f>
        <v>43664</v>
      </c>
      <c r="O44" s="588">
        <f>J44+28</f>
        <v>43666</v>
      </c>
      <c r="P44" s="591">
        <f>J44+29</f>
        <v>43667</v>
      </c>
    </row>
    <row r="45" spans="1:21" s="290" customFormat="1" ht="19.899999999999999" customHeight="1" thickBot="1">
      <c r="A45" s="1032">
        <f t="shared" si="18"/>
        <v>26</v>
      </c>
      <c r="B45" s="594" t="s">
        <v>4624</v>
      </c>
      <c r="C45" s="499" t="str">
        <f>VLOOKUP(LEFT(B45,3),'ships name'!A:C,2,FALSE)</f>
        <v>KOTA LEMBAH</v>
      </c>
      <c r="D45" s="809" t="str">
        <f>VLOOKUP(C45,'ships name'!B:C,2,FALSE)</f>
        <v xml:space="preserve"> </v>
      </c>
      <c r="E45" s="957" t="str">
        <f>LEFT(F45,6)</f>
        <v>160S</v>
      </c>
      <c r="F45" s="990" t="str">
        <f>RIGHT(B45,3)&amp;"S"</f>
        <v>160S</v>
      </c>
      <c r="G45" s="481" t="s">
        <v>4628</v>
      </c>
      <c r="H45" s="588">
        <f>I45-2</f>
        <v>43643</v>
      </c>
      <c r="I45" s="588">
        <f>J45</f>
        <v>43645</v>
      </c>
      <c r="J45" s="589">
        <f>J44+7</f>
        <v>43645</v>
      </c>
      <c r="K45" s="590">
        <f>J45+16</f>
        <v>43661</v>
      </c>
      <c r="L45" s="588">
        <f>J45+21</f>
        <v>43666</v>
      </c>
      <c r="M45" s="588">
        <f>J45+25</f>
        <v>43670</v>
      </c>
      <c r="N45" s="589">
        <f>J45+26</f>
        <v>43671</v>
      </c>
      <c r="O45" s="588">
        <f>J45+28</f>
        <v>43673</v>
      </c>
      <c r="P45" s="591">
        <f>J45+29</f>
        <v>43674</v>
      </c>
    </row>
    <row r="46" spans="1:21" ht="19.899999999999999" customHeight="1">
      <c r="A46" s="1101"/>
      <c r="B46" s="1101"/>
      <c r="C46" s="1101"/>
      <c r="D46" s="1101"/>
      <c r="E46" s="1101"/>
      <c r="F46" s="1101"/>
      <c r="G46" s="1101"/>
      <c r="H46" s="1101"/>
    </row>
    <row r="47" spans="1:21" ht="19.899999999999999" customHeight="1">
      <c r="A47" s="158" t="s">
        <v>4008</v>
      </c>
    </row>
    <row r="48" spans="1:21" ht="19.899999999999999" customHeight="1">
      <c r="A48" s="159" t="s">
        <v>4009</v>
      </c>
    </row>
    <row r="49" spans="1:13" ht="19.899999999999999" customHeight="1">
      <c r="A49" s="160" t="s">
        <v>85</v>
      </c>
    </row>
    <row r="50" spans="1:13" ht="14.25" customHeight="1">
      <c r="M50" s="282"/>
    </row>
  </sheetData>
  <mergeCells count="47">
    <mergeCell ref="A27:C27"/>
    <mergeCell ref="H27:J27"/>
    <mergeCell ref="K27:M27"/>
    <mergeCell ref="A28:A30"/>
    <mergeCell ref="B28:B30"/>
    <mergeCell ref="C28:C30"/>
    <mergeCell ref="D38:D40"/>
    <mergeCell ref="F39:G39"/>
    <mergeCell ref="K37:P37"/>
    <mergeCell ref="N34:O34"/>
    <mergeCell ref="N24:O24"/>
    <mergeCell ref="N14:O14"/>
    <mergeCell ref="E39:E40"/>
    <mergeCell ref="E37:H37"/>
    <mergeCell ref="E19:E20"/>
    <mergeCell ref="I37:J37"/>
    <mergeCell ref="H17:J17"/>
    <mergeCell ref="K17:M17"/>
    <mergeCell ref="F19:G19"/>
    <mergeCell ref="E38:G38"/>
    <mergeCell ref="A46:H46"/>
    <mergeCell ref="A8:A10"/>
    <mergeCell ref="A37:C37"/>
    <mergeCell ref="B8:B10"/>
    <mergeCell ref="A17:C17"/>
    <mergeCell ref="A18:A20"/>
    <mergeCell ref="B18:B20"/>
    <mergeCell ref="C18:C20"/>
    <mergeCell ref="A38:A40"/>
    <mergeCell ref="C8:C10"/>
    <mergeCell ref="C38:C40"/>
    <mergeCell ref="B38:B40"/>
    <mergeCell ref="D8:D10"/>
    <mergeCell ref="E8:G8"/>
    <mergeCell ref="F9:G9"/>
    <mergeCell ref="E18:G18"/>
    <mergeCell ref="A2:N2"/>
    <mergeCell ref="A3:N3"/>
    <mergeCell ref="A4:N4"/>
    <mergeCell ref="H7:J7"/>
    <mergeCell ref="K7:M7"/>
    <mergeCell ref="E9:E10"/>
    <mergeCell ref="D18:D20"/>
    <mergeCell ref="E28:G28"/>
    <mergeCell ref="F29:G29"/>
    <mergeCell ref="D28:D30"/>
    <mergeCell ref="E29:E30"/>
  </mergeCells>
  <pageMargins left="0.75" right="0.75" top="1" bottom="1" header="0.5" footer="0.5"/>
  <pageSetup paperSize="9" scale="2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M44"/>
  <sheetViews>
    <sheetView topLeftCell="F7" zoomScale="85" zoomScaleNormal="85" workbookViewId="0">
      <selection activeCell="L44" sqref="L44"/>
    </sheetView>
  </sheetViews>
  <sheetFormatPr defaultColWidth="20.5703125" defaultRowHeight="14.25"/>
  <cols>
    <col min="1" max="1" width="21.5703125" style="72" customWidth="1"/>
    <col min="2" max="2" width="22" style="72" customWidth="1"/>
    <col min="3" max="3" width="22.5703125" style="72" customWidth="1"/>
    <col min="4" max="4" width="22" style="72" customWidth="1"/>
    <col min="5" max="5" width="22.5703125" style="72" customWidth="1"/>
    <col min="6" max="6" width="21.28515625" style="72" customWidth="1"/>
    <col min="7" max="7" width="21.42578125" style="72" customWidth="1"/>
    <col min="8" max="8" width="21.28515625" style="72" customWidth="1"/>
    <col min="9" max="9" width="20.28515625" style="72" customWidth="1"/>
    <col min="10" max="10" width="21" style="72" customWidth="1"/>
    <col min="11" max="16384" width="20.5703125" style="72"/>
  </cols>
  <sheetData>
    <row r="1" spans="1:13" s="71" customFormat="1" ht="15">
      <c r="A1" s="73" t="s">
        <v>398</v>
      </c>
      <c r="B1" s="1607" t="s">
        <v>399</v>
      </c>
      <c r="C1" s="1608"/>
      <c r="D1" s="1608"/>
      <c r="E1" s="1609"/>
      <c r="F1" s="74"/>
    </row>
    <row r="2" spans="1:13" s="71" customFormat="1" ht="15">
      <c r="A2" s="75" t="s">
        <v>400</v>
      </c>
      <c r="B2" s="76" t="s">
        <v>402</v>
      </c>
      <c r="C2" s="76" t="s">
        <v>403</v>
      </c>
      <c r="D2" s="77" t="s">
        <v>404</v>
      </c>
      <c r="E2" s="77" t="s">
        <v>387</v>
      </c>
      <c r="F2" s="77" t="s">
        <v>375</v>
      </c>
      <c r="G2" s="77" t="s">
        <v>369</v>
      </c>
      <c r="H2" s="77" t="s">
        <v>358</v>
      </c>
      <c r="I2" s="77" t="s">
        <v>326</v>
      </c>
      <c r="J2" s="71" t="s">
        <v>3605</v>
      </c>
      <c r="K2" s="71" t="s">
        <v>887</v>
      </c>
      <c r="L2" s="71" t="s">
        <v>274</v>
      </c>
      <c r="M2" s="71" t="s">
        <v>286</v>
      </c>
    </row>
    <row r="3" spans="1:13" s="71" customFormat="1">
      <c r="A3" s="75" t="s">
        <v>405</v>
      </c>
      <c r="B3" s="78" t="s">
        <v>406</v>
      </c>
      <c r="C3" s="79" t="s">
        <v>407</v>
      </c>
      <c r="D3" s="80" t="s">
        <v>408</v>
      </c>
      <c r="E3" s="80" t="s">
        <v>3591</v>
      </c>
      <c r="F3" s="80" t="s">
        <v>3595</v>
      </c>
      <c r="G3" s="80" t="s">
        <v>3598</v>
      </c>
      <c r="H3" s="80" t="s">
        <v>3530</v>
      </c>
      <c r="I3" s="80" t="s">
        <v>3603</v>
      </c>
      <c r="J3" s="71" t="s">
        <v>3606</v>
      </c>
      <c r="K3" s="71" t="s">
        <v>3608</v>
      </c>
      <c r="L3" s="71" t="s">
        <v>3610</v>
      </c>
      <c r="M3" s="71" t="s">
        <v>3612</v>
      </c>
    </row>
    <row r="4" spans="1:13" s="71" customFormat="1">
      <c r="A4" s="75" t="s">
        <v>409</v>
      </c>
      <c r="B4" s="78" t="s">
        <v>411</v>
      </c>
      <c r="C4" s="81" t="s">
        <v>412</v>
      </c>
      <c r="D4" s="80" t="s">
        <v>412</v>
      </c>
      <c r="E4" s="80" t="s">
        <v>513</v>
      </c>
      <c r="F4" s="80" t="s">
        <v>453</v>
      </c>
      <c r="G4" s="80" t="s">
        <v>3599</v>
      </c>
      <c r="H4" s="80" t="s">
        <v>465</v>
      </c>
      <c r="I4" s="80" t="s">
        <v>513</v>
      </c>
      <c r="J4" s="71" t="s">
        <v>411</v>
      </c>
      <c r="K4" s="71" t="s">
        <v>512</v>
      </c>
      <c r="L4" s="71" t="s">
        <v>453</v>
      </c>
      <c r="M4" s="71" t="s">
        <v>411</v>
      </c>
    </row>
    <row r="5" spans="1:13" s="71" customFormat="1">
      <c r="A5" s="75" t="s">
        <v>413</v>
      </c>
      <c r="B5" s="78" t="s">
        <v>410</v>
      </c>
      <c r="C5" s="81" t="s">
        <v>414</v>
      </c>
      <c r="D5" s="80" t="s">
        <v>415</v>
      </c>
      <c r="E5" s="80" t="s">
        <v>417</v>
      </c>
      <c r="F5" s="80" t="s">
        <v>3596</v>
      </c>
      <c r="G5" s="80" t="s">
        <v>3600</v>
      </c>
      <c r="H5" s="80" t="s">
        <v>516</v>
      </c>
      <c r="I5" s="80" t="s">
        <v>417</v>
      </c>
      <c r="J5" s="71" t="s">
        <v>410</v>
      </c>
      <c r="K5" s="71" t="s">
        <v>412</v>
      </c>
      <c r="L5" s="71" t="s">
        <v>3296</v>
      </c>
      <c r="M5" s="71" t="s">
        <v>410</v>
      </c>
    </row>
    <row r="6" spans="1:13" s="71" customFormat="1">
      <c r="A6" s="75" t="s">
        <v>416</v>
      </c>
      <c r="B6" s="82" t="s">
        <v>417</v>
      </c>
      <c r="C6" s="81" t="s">
        <v>411</v>
      </c>
      <c r="D6" s="80" t="s">
        <v>418</v>
      </c>
      <c r="E6" s="80" t="s">
        <v>457</v>
      </c>
      <c r="F6" s="80" t="s">
        <v>460</v>
      </c>
      <c r="G6" s="80" t="s">
        <v>534</v>
      </c>
      <c r="H6" s="80" t="s">
        <v>521</v>
      </c>
      <c r="I6" s="80" t="s">
        <v>520</v>
      </c>
      <c r="J6" s="71" t="s">
        <v>470</v>
      </c>
      <c r="K6" s="71" t="s">
        <v>411</v>
      </c>
      <c r="L6" s="71" t="s">
        <v>534</v>
      </c>
      <c r="M6" s="71" t="s">
        <v>470</v>
      </c>
    </row>
    <row r="7" spans="1:13" s="71" customFormat="1">
      <c r="A7" s="75" t="s">
        <v>419</v>
      </c>
      <c r="B7" s="82" t="s">
        <v>417</v>
      </c>
      <c r="C7" s="81" t="s">
        <v>411</v>
      </c>
      <c r="D7" s="80" t="s">
        <v>418</v>
      </c>
      <c r="E7" s="80" t="s">
        <v>457</v>
      </c>
      <c r="F7" s="80" t="s">
        <v>460</v>
      </c>
      <c r="G7" s="80" t="s">
        <v>534</v>
      </c>
      <c r="H7" s="80" t="s">
        <v>521</v>
      </c>
      <c r="I7" s="80" t="s">
        <v>520</v>
      </c>
      <c r="J7" s="71" t="s">
        <v>470</v>
      </c>
      <c r="K7" s="71" t="s">
        <v>411</v>
      </c>
      <c r="L7" s="71" t="s">
        <v>534</v>
      </c>
      <c r="M7" s="71" t="s">
        <v>470</v>
      </c>
    </row>
    <row r="8" spans="1:13" s="71" customFormat="1">
      <c r="A8" s="75" t="s">
        <v>420</v>
      </c>
      <c r="B8" s="78" t="s">
        <v>421</v>
      </c>
      <c r="C8" s="81" t="s">
        <v>422</v>
      </c>
      <c r="D8" s="80" t="s">
        <v>423</v>
      </c>
      <c r="E8" s="80" t="s">
        <v>3592</v>
      </c>
      <c r="F8" s="80" t="s">
        <v>3597</v>
      </c>
      <c r="G8" s="80" t="s">
        <v>3601</v>
      </c>
      <c r="H8" s="80" t="s">
        <v>3602</v>
      </c>
      <c r="I8" s="80" t="s">
        <v>3604</v>
      </c>
      <c r="J8" s="71" t="s">
        <v>3607</v>
      </c>
      <c r="K8" s="71" t="s">
        <v>3609</v>
      </c>
      <c r="L8" s="71" t="s">
        <v>3611</v>
      </c>
      <c r="M8" s="71" t="s">
        <v>3613</v>
      </c>
    </row>
    <row r="9" spans="1:13" s="71" customFormat="1">
      <c r="A9" s="75" t="s">
        <v>17</v>
      </c>
      <c r="B9" s="78" t="s">
        <v>35</v>
      </c>
      <c r="C9" s="81" t="s">
        <v>34</v>
      </c>
      <c r="D9" s="80" t="s">
        <v>34</v>
      </c>
      <c r="E9" s="80" t="s">
        <v>219</v>
      </c>
      <c r="F9" s="80" t="s">
        <v>126</v>
      </c>
      <c r="G9" s="80" t="s">
        <v>23</v>
      </c>
      <c r="H9" s="80" t="s">
        <v>23</v>
      </c>
      <c r="I9" s="80" t="s">
        <v>219</v>
      </c>
      <c r="J9" s="71" t="s">
        <v>34</v>
      </c>
      <c r="K9" s="71" t="s">
        <v>34</v>
      </c>
      <c r="L9" s="71" t="s">
        <v>127</v>
      </c>
      <c r="M9" s="71" t="s">
        <v>35</v>
      </c>
    </row>
    <row r="10" spans="1:13" s="71" customFormat="1">
      <c r="A10" s="75" t="s">
        <v>424</v>
      </c>
      <c r="B10" s="82" t="s">
        <v>426</v>
      </c>
      <c r="C10" s="81" t="s">
        <v>427</v>
      </c>
      <c r="D10" s="80" t="s">
        <v>426</v>
      </c>
      <c r="E10" s="80" t="s">
        <v>3593</v>
      </c>
      <c r="F10" s="80"/>
      <c r="G10" s="80"/>
      <c r="H10" s="80"/>
      <c r="I10" s="80"/>
    </row>
    <row r="11" spans="1:13" s="71" customFormat="1" ht="15" thickBot="1">
      <c r="A11" s="83" t="s">
        <v>428</v>
      </c>
      <c r="B11" s="84" t="s">
        <v>430</v>
      </c>
      <c r="C11" s="84" t="s">
        <v>429</v>
      </c>
      <c r="D11" s="85" t="s">
        <v>431</v>
      </c>
      <c r="E11" s="85" t="s">
        <v>3594</v>
      </c>
      <c r="F11" s="85"/>
      <c r="G11" s="85"/>
      <c r="H11" s="85"/>
      <c r="I11" s="85"/>
    </row>
    <row r="12" spans="1:13" s="71" customFormat="1" ht="15" thickBot="1"/>
    <row r="13" spans="1:13" s="71" customFormat="1" ht="15">
      <c r="A13" s="73" t="s">
        <v>398</v>
      </c>
      <c r="B13" s="1610" t="s">
        <v>432</v>
      </c>
      <c r="C13" s="1611"/>
      <c r="D13" s="1611"/>
      <c r="E13" s="1611"/>
      <c r="F13" s="1611"/>
      <c r="G13" s="1611"/>
      <c r="H13" s="1611"/>
      <c r="I13" s="1611"/>
      <c r="J13" s="1611"/>
      <c r="K13" s="1611"/>
      <c r="L13" s="1611"/>
    </row>
    <row r="14" spans="1:13" s="71" customFormat="1" ht="15">
      <c r="A14" s="75" t="s">
        <v>400</v>
      </c>
      <c r="B14" s="76" t="s">
        <v>434</v>
      </c>
      <c r="C14" s="76" t="s">
        <v>435</v>
      </c>
      <c r="D14" s="76" t="s">
        <v>436</v>
      </c>
      <c r="E14" s="76" t="s">
        <v>437</v>
      </c>
      <c r="F14" s="77" t="s">
        <v>438</v>
      </c>
      <c r="G14" s="77" t="s">
        <v>439</v>
      </c>
      <c r="H14" s="77" t="s">
        <v>440</v>
      </c>
      <c r="I14" s="77" t="s">
        <v>441</v>
      </c>
      <c r="J14" s="77" t="s">
        <v>261</v>
      </c>
      <c r="K14" s="77" t="s">
        <v>442</v>
      </c>
      <c r="L14" s="77" t="s">
        <v>3823</v>
      </c>
      <c r="M14" s="77" t="s">
        <v>3933</v>
      </c>
    </row>
    <row r="15" spans="1:13" s="71" customFormat="1">
      <c r="A15" s="75" t="s">
        <v>405</v>
      </c>
      <c r="B15" s="78" t="s">
        <v>443</v>
      </c>
      <c r="C15" s="78" t="s">
        <v>444</v>
      </c>
      <c r="D15" s="78" t="s">
        <v>445</v>
      </c>
      <c r="E15" s="78" t="s">
        <v>446</v>
      </c>
      <c r="F15" s="80" t="s">
        <v>447</v>
      </c>
      <c r="G15" s="80" t="s">
        <v>448</v>
      </c>
      <c r="H15" s="80" t="s">
        <v>449</v>
      </c>
      <c r="I15" s="80" t="s">
        <v>450</v>
      </c>
      <c r="J15" s="80" t="s">
        <v>451</v>
      </c>
      <c r="K15" s="80" t="s">
        <v>452</v>
      </c>
      <c r="L15" s="80" t="s">
        <v>3931</v>
      </c>
      <c r="M15" s="80" t="s">
        <v>3934</v>
      </c>
    </row>
    <row r="16" spans="1:13" s="71" customFormat="1">
      <c r="A16" s="75" t="s">
        <v>409</v>
      </c>
      <c r="B16" s="78" t="s">
        <v>453</v>
      </c>
      <c r="C16" s="78" t="s">
        <v>453</v>
      </c>
      <c r="D16" s="78" t="s">
        <v>453</v>
      </c>
      <c r="E16" s="78" t="s">
        <v>454</v>
      </c>
      <c r="F16" s="80" t="s">
        <v>455</v>
      </c>
      <c r="G16" s="80" t="s">
        <v>456</v>
      </c>
      <c r="H16" s="80" t="s">
        <v>456</v>
      </c>
      <c r="I16" s="80" t="s">
        <v>457</v>
      </c>
      <c r="J16" s="80" t="s">
        <v>412</v>
      </c>
      <c r="K16" s="80" t="s">
        <v>458</v>
      </c>
      <c r="L16" s="80" t="s">
        <v>453</v>
      </c>
      <c r="M16" s="80" t="s">
        <v>410</v>
      </c>
    </row>
    <row r="17" spans="1:13" s="71" customFormat="1">
      <c r="A17" s="75" t="s">
        <v>413</v>
      </c>
      <c r="B17" s="78" t="s">
        <v>460</v>
      </c>
      <c r="C17" s="78" t="s">
        <v>459</v>
      </c>
      <c r="D17" s="78" t="s">
        <v>461</v>
      </c>
      <c r="E17" s="78" t="s">
        <v>462</v>
      </c>
      <c r="F17" s="80" t="s">
        <v>463</v>
      </c>
      <c r="G17" s="80" t="s">
        <v>410</v>
      </c>
      <c r="H17" s="80" t="s">
        <v>410</v>
      </c>
      <c r="I17" s="80" t="s">
        <v>453</v>
      </c>
      <c r="J17" s="80" t="s">
        <v>414</v>
      </c>
      <c r="K17" s="80" t="s">
        <v>464</v>
      </c>
      <c r="L17" s="80" t="s">
        <v>511</v>
      </c>
      <c r="M17" s="80" t="s">
        <v>510</v>
      </c>
    </row>
    <row r="18" spans="1:13" s="71" customFormat="1">
      <c r="A18" s="75" t="s">
        <v>416</v>
      </c>
      <c r="B18" s="78" t="s">
        <v>466</v>
      </c>
      <c r="C18" s="78" t="s">
        <v>465</v>
      </c>
      <c r="D18" s="78" t="s">
        <v>467</v>
      </c>
      <c r="E18" s="78" t="s">
        <v>468</v>
      </c>
      <c r="F18" s="80" t="s">
        <v>469</v>
      </c>
      <c r="G18" s="80" t="s">
        <v>470</v>
      </c>
      <c r="H18" s="80" t="s">
        <v>470</v>
      </c>
      <c r="I18" s="80" t="s">
        <v>471</v>
      </c>
      <c r="J18" s="80" t="s">
        <v>472</v>
      </c>
      <c r="K18" s="80" t="s">
        <v>473</v>
      </c>
      <c r="L18" s="80" t="s">
        <v>534</v>
      </c>
      <c r="M18" s="80" t="s">
        <v>520</v>
      </c>
    </row>
    <row r="19" spans="1:13" s="71" customFormat="1">
      <c r="A19" s="75" t="s">
        <v>419</v>
      </c>
      <c r="B19" s="78" t="s">
        <v>466</v>
      </c>
      <c r="C19" s="78" t="s">
        <v>465</v>
      </c>
      <c r="D19" s="78" t="s">
        <v>467</v>
      </c>
      <c r="E19" s="78" t="s">
        <v>468</v>
      </c>
      <c r="F19" s="80" t="s">
        <v>469</v>
      </c>
      <c r="G19" s="80" t="s">
        <v>470</v>
      </c>
      <c r="H19" s="80" t="s">
        <v>470</v>
      </c>
      <c r="I19" s="80" t="s">
        <v>471</v>
      </c>
      <c r="J19" s="80" t="s">
        <v>472</v>
      </c>
      <c r="K19" s="80" t="s">
        <v>473</v>
      </c>
      <c r="L19" s="80" t="s">
        <v>534</v>
      </c>
      <c r="M19" s="80" t="s">
        <v>520</v>
      </c>
    </row>
    <row r="20" spans="1:13" s="71" customFormat="1">
      <c r="A20" s="75" t="s">
        <v>420</v>
      </c>
      <c r="B20" s="78" t="s">
        <v>474</v>
      </c>
      <c r="C20" s="78" t="s">
        <v>475</v>
      </c>
      <c r="D20" s="78" t="s">
        <v>476</v>
      </c>
      <c r="E20" s="78" t="s">
        <v>477</v>
      </c>
      <c r="F20" s="80" t="s">
        <v>478</v>
      </c>
      <c r="G20" s="80" t="s">
        <v>479</v>
      </c>
      <c r="H20" s="80" t="s">
        <v>480</v>
      </c>
      <c r="I20" s="80" t="s">
        <v>481</v>
      </c>
      <c r="J20" s="80" t="s">
        <v>482</v>
      </c>
      <c r="K20" s="80" t="s">
        <v>483</v>
      </c>
      <c r="L20" s="80" t="s">
        <v>3932</v>
      </c>
      <c r="M20" s="80" t="s">
        <v>3935</v>
      </c>
    </row>
    <row r="21" spans="1:13" s="71" customFormat="1">
      <c r="A21" s="75" t="s">
        <v>17</v>
      </c>
      <c r="B21" s="78" t="s">
        <v>484</v>
      </c>
      <c r="C21" s="78" t="s">
        <v>127</v>
      </c>
      <c r="D21" s="78" t="s">
        <v>126</v>
      </c>
      <c r="E21" s="78" t="s">
        <v>485</v>
      </c>
      <c r="F21" s="80" t="s">
        <v>23</v>
      </c>
      <c r="G21" s="80" t="s">
        <v>35</v>
      </c>
      <c r="H21" s="80" t="s">
        <v>35</v>
      </c>
      <c r="I21" s="80" t="s">
        <v>47</v>
      </c>
      <c r="J21" s="80" t="s">
        <v>34</v>
      </c>
      <c r="K21" s="80" t="s">
        <v>219</v>
      </c>
      <c r="L21" s="80" t="s">
        <v>484</v>
      </c>
      <c r="M21" s="80" t="s">
        <v>93</v>
      </c>
    </row>
    <row r="22" spans="1:13" s="71" customFormat="1">
      <c r="A22" s="75" t="s">
        <v>424</v>
      </c>
      <c r="B22" s="82" t="s">
        <v>427</v>
      </c>
      <c r="C22" s="82" t="s">
        <v>427</v>
      </c>
      <c r="D22" s="82" t="s">
        <v>486</v>
      </c>
      <c r="E22" s="82" t="s">
        <v>487</v>
      </c>
      <c r="F22" s="80" t="s">
        <v>426</v>
      </c>
      <c r="G22" s="80" t="s">
        <v>427</v>
      </c>
      <c r="H22" s="80" t="s">
        <v>488</v>
      </c>
      <c r="I22" s="80" t="s">
        <v>426</v>
      </c>
      <c r="J22" s="80" t="s">
        <v>489</v>
      </c>
      <c r="K22" s="80" t="s">
        <v>490</v>
      </c>
      <c r="L22" s="80" t="s">
        <v>490</v>
      </c>
      <c r="M22" s="80" t="s">
        <v>3080</v>
      </c>
    </row>
    <row r="23" spans="1:13" s="71" customFormat="1" ht="15" thickBot="1">
      <c r="A23" s="83" t="s">
        <v>428</v>
      </c>
      <c r="B23" s="86" t="s">
        <v>429</v>
      </c>
      <c r="C23" s="86" t="s">
        <v>429</v>
      </c>
      <c r="D23" s="86" t="s">
        <v>430</v>
      </c>
      <c r="E23" s="86" t="s">
        <v>431</v>
      </c>
      <c r="F23" s="85" t="s">
        <v>491</v>
      </c>
      <c r="G23" s="85" t="s">
        <v>492</v>
      </c>
      <c r="H23" s="85" t="s">
        <v>491</v>
      </c>
      <c r="I23" s="85" t="s">
        <v>493</v>
      </c>
      <c r="J23" s="85" t="s">
        <v>494</v>
      </c>
      <c r="K23" s="85" t="s">
        <v>493</v>
      </c>
      <c r="L23" s="85" t="s">
        <v>493</v>
      </c>
      <c r="M23" s="85" t="s">
        <v>493</v>
      </c>
    </row>
    <row r="24" spans="1:13" s="71" customFormat="1" ht="15" thickBot="1"/>
    <row r="25" spans="1:13" s="71" customFormat="1" ht="15.75" thickBot="1">
      <c r="A25" s="87" t="s">
        <v>398</v>
      </c>
      <c r="B25" s="1612" t="s">
        <v>495</v>
      </c>
      <c r="C25" s="1613"/>
      <c r="D25" s="1613"/>
      <c r="E25" s="1613"/>
      <c r="F25" s="1613"/>
      <c r="G25" s="1613"/>
      <c r="H25" s="1613"/>
      <c r="I25" s="1613"/>
      <c r="J25" s="1613"/>
      <c r="K25" s="1614"/>
    </row>
    <row r="26" spans="1:13" s="71" customFormat="1" ht="15">
      <c r="A26" s="88" t="s">
        <v>400</v>
      </c>
      <c r="B26" s="89" t="s">
        <v>496</v>
      </c>
      <c r="C26" s="90" t="s">
        <v>497</v>
      </c>
      <c r="D26" s="90" t="s">
        <v>102</v>
      </c>
      <c r="E26" s="90" t="s">
        <v>498</v>
      </c>
      <c r="F26" s="90" t="s">
        <v>499</v>
      </c>
      <c r="G26" s="90" t="s">
        <v>500</v>
      </c>
      <c r="H26" s="99" t="s">
        <v>502</v>
      </c>
      <c r="I26" s="99" t="s">
        <v>3528</v>
      </c>
    </row>
    <row r="27" spans="1:13" s="71" customFormat="1">
      <c r="A27" s="88" t="s">
        <v>405</v>
      </c>
      <c r="B27" s="91" t="s">
        <v>503</v>
      </c>
      <c r="C27" s="78" t="s">
        <v>504</v>
      </c>
      <c r="D27" s="78" t="s">
        <v>505</v>
      </c>
      <c r="E27" s="78" t="s">
        <v>506</v>
      </c>
      <c r="F27" s="78" t="s">
        <v>507</v>
      </c>
      <c r="G27" s="78" t="s">
        <v>508</v>
      </c>
      <c r="H27" s="78" t="s">
        <v>509</v>
      </c>
      <c r="I27" s="78" t="s">
        <v>3530</v>
      </c>
    </row>
    <row r="28" spans="1:13" s="71" customFormat="1">
      <c r="A28" s="88" t="s">
        <v>409</v>
      </c>
      <c r="B28" s="91" t="s">
        <v>411</v>
      </c>
      <c r="C28" s="78" t="s">
        <v>510</v>
      </c>
      <c r="D28" s="78" t="s">
        <v>511</v>
      </c>
      <c r="E28" s="78" t="s">
        <v>512</v>
      </c>
      <c r="F28" s="78" t="s">
        <v>513</v>
      </c>
      <c r="G28" s="78" t="s">
        <v>453</v>
      </c>
      <c r="H28" s="78" t="s">
        <v>415</v>
      </c>
      <c r="I28" s="78" t="s">
        <v>512</v>
      </c>
    </row>
    <row r="29" spans="1:13" s="71" customFormat="1">
      <c r="A29" s="88" t="s">
        <v>413</v>
      </c>
      <c r="B29" s="91" t="s">
        <v>410</v>
      </c>
      <c r="C29" s="78" t="s">
        <v>457</v>
      </c>
      <c r="D29" s="78" t="s">
        <v>465</v>
      </c>
      <c r="E29" s="78" t="s">
        <v>514</v>
      </c>
      <c r="F29" s="82" t="s">
        <v>515</v>
      </c>
      <c r="G29" s="78" t="s">
        <v>511</v>
      </c>
      <c r="H29" s="78" t="s">
        <v>410</v>
      </c>
      <c r="I29" s="78" t="s">
        <v>412</v>
      </c>
    </row>
    <row r="30" spans="1:13" s="71" customFormat="1">
      <c r="A30" s="88" t="s">
        <v>416</v>
      </c>
      <c r="B30" s="91" t="s">
        <v>513</v>
      </c>
      <c r="C30" s="78" t="s">
        <v>453</v>
      </c>
      <c r="D30" s="78" t="s">
        <v>516</v>
      </c>
      <c r="E30" s="78" t="s">
        <v>517</v>
      </c>
      <c r="F30" s="82" t="s">
        <v>518</v>
      </c>
      <c r="G30" s="78" t="s">
        <v>519</v>
      </c>
      <c r="H30" s="78" t="s">
        <v>470</v>
      </c>
      <c r="I30" s="78" t="s">
        <v>521</v>
      </c>
    </row>
    <row r="31" spans="1:13" s="71" customFormat="1">
      <c r="A31" s="88" t="s">
        <v>419</v>
      </c>
      <c r="B31" s="91" t="s">
        <v>513</v>
      </c>
      <c r="C31" s="78" t="s">
        <v>453</v>
      </c>
      <c r="D31" s="78" t="s">
        <v>516</v>
      </c>
      <c r="E31" s="78" t="s">
        <v>517</v>
      </c>
      <c r="F31" s="82" t="s">
        <v>522</v>
      </c>
      <c r="G31" s="78" t="s">
        <v>519</v>
      </c>
      <c r="H31" s="78" t="s">
        <v>470</v>
      </c>
      <c r="I31" s="78" t="s">
        <v>521</v>
      </c>
    </row>
    <row r="32" spans="1:13" s="71" customFormat="1">
      <c r="A32" s="88" t="s">
        <v>420</v>
      </c>
      <c r="B32" s="92" t="s">
        <v>523</v>
      </c>
      <c r="C32" s="78" t="s">
        <v>524</v>
      </c>
      <c r="D32" s="78" t="s">
        <v>475</v>
      </c>
      <c r="E32" s="78" t="s">
        <v>525</v>
      </c>
      <c r="F32" s="78" t="s">
        <v>526</v>
      </c>
      <c r="G32" s="78" t="s">
        <v>527</v>
      </c>
      <c r="H32" s="78" t="s">
        <v>528</v>
      </c>
      <c r="I32" s="78" t="s">
        <v>3531</v>
      </c>
    </row>
    <row r="33" spans="1:9" s="71" customFormat="1">
      <c r="A33" s="88" t="s">
        <v>17</v>
      </c>
      <c r="B33" s="92" t="s">
        <v>35</v>
      </c>
      <c r="C33" s="78" t="s">
        <v>219</v>
      </c>
      <c r="D33" s="78" t="s">
        <v>127</v>
      </c>
      <c r="E33" s="78" t="s">
        <v>23</v>
      </c>
      <c r="F33" s="78" t="s">
        <v>219</v>
      </c>
      <c r="G33" s="78" t="s">
        <v>127</v>
      </c>
      <c r="H33" s="82" t="s">
        <v>35</v>
      </c>
      <c r="I33" s="82" t="s">
        <v>23</v>
      </c>
    </row>
    <row r="34" spans="1:9" s="71" customFormat="1">
      <c r="A34" s="88" t="s">
        <v>424</v>
      </c>
      <c r="B34" s="82" t="s">
        <v>426</v>
      </c>
      <c r="C34" s="78" t="s">
        <v>426</v>
      </c>
      <c r="D34" s="78" t="s">
        <v>425</v>
      </c>
      <c r="E34" s="78" t="s">
        <v>425</v>
      </c>
      <c r="F34" s="78" t="s">
        <v>487</v>
      </c>
      <c r="G34" s="82" t="s">
        <v>427</v>
      </c>
      <c r="H34" s="78" t="s">
        <v>489</v>
      </c>
      <c r="I34" s="78" t="s">
        <v>3772</v>
      </c>
    </row>
    <row r="35" spans="1:9" s="71" customFormat="1" ht="15" thickBot="1">
      <c r="A35" s="93" t="s">
        <v>428</v>
      </c>
      <c r="B35" s="94" t="s">
        <v>429</v>
      </c>
      <c r="C35" s="86" t="s">
        <v>429</v>
      </c>
      <c r="D35" s="86" t="s">
        <v>430</v>
      </c>
      <c r="E35" s="86" t="s">
        <v>430</v>
      </c>
      <c r="F35" s="86" t="s">
        <v>491</v>
      </c>
      <c r="G35" s="94" t="s">
        <v>431</v>
      </c>
      <c r="H35" s="86" t="s">
        <v>493</v>
      </c>
      <c r="I35" s="86" t="s">
        <v>3082</v>
      </c>
    </row>
    <row r="36" spans="1:9" ht="15" thickBot="1"/>
    <row r="37" spans="1:9" ht="15" thickBot="1">
      <c r="A37" s="95" t="s">
        <v>400</v>
      </c>
      <c r="B37" s="96" t="s">
        <v>529</v>
      </c>
      <c r="C37" s="96" t="s">
        <v>530</v>
      </c>
      <c r="D37" s="96" t="s">
        <v>106</v>
      </c>
    </row>
    <row r="38" spans="1:9" ht="15" thickBot="1">
      <c r="A38" s="97" t="s">
        <v>405</v>
      </c>
      <c r="B38" s="98" t="s">
        <v>531</v>
      </c>
      <c r="C38" s="98" t="s">
        <v>532</v>
      </c>
      <c r="D38" s="348" t="s">
        <v>3295</v>
      </c>
    </row>
    <row r="39" spans="1:9" ht="15" thickBot="1">
      <c r="A39" s="97" t="s">
        <v>409</v>
      </c>
      <c r="B39" s="98" t="s">
        <v>533</v>
      </c>
      <c r="C39" s="98" t="s">
        <v>512</v>
      </c>
      <c r="D39" s="349" t="s">
        <v>453</v>
      </c>
    </row>
    <row r="40" spans="1:9" ht="15" thickBot="1">
      <c r="A40" s="97" t="s">
        <v>413</v>
      </c>
      <c r="B40" s="98" t="s">
        <v>465</v>
      </c>
      <c r="C40" s="98" t="s">
        <v>412</v>
      </c>
      <c r="D40" s="349" t="s">
        <v>3296</v>
      </c>
    </row>
    <row r="41" spans="1:9" ht="15" thickBot="1">
      <c r="A41" s="97" t="s">
        <v>416</v>
      </c>
      <c r="B41" s="98" t="s">
        <v>534</v>
      </c>
      <c r="C41" s="98" t="s">
        <v>414</v>
      </c>
      <c r="D41" s="350" t="s">
        <v>465</v>
      </c>
    </row>
    <row r="42" spans="1:9" ht="15" thickBot="1">
      <c r="A42" s="97" t="s">
        <v>419</v>
      </c>
      <c r="B42" s="98" t="s">
        <v>534</v>
      </c>
      <c r="C42" s="98" t="s">
        <v>414</v>
      </c>
      <c r="D42" s="350" t="s">
        <v>465</v>
      </c>
    </row>
    <row r="43" spans="1:9" ht="15" thickBot="1">
      <c r="A43" s="97" t="s">
        <v>420</v>
      </c>
      <c r="B43" s="98" t="s">
        <v>535</v>
      </c>
      <c r="C43" s="98" t="s">
        <v>536</v>
      </c>
      <c r="D43" s="348" t="s">
        <v>3297</v>
      </c>
    </row>
    <row r="44" spans="1:9" ht="15" thickBot="1">
      <c r="A44" s="97" t="s">
        <v>17</v>
      </c>
      <c r="B44" s="98" t="s">
        <v>126</v>
      </c>
      <c r="C44" s="98" t="s">
        <v>127</v>
      </c>
      <c r="D44" s="348" t="s">
        <v>127</v>
      </c>
    </row>
  </sheetData>
  <mergeCells count="3">
    <mergeCell ref="B1:E1"/>
    <mergeCell ref="B13:L13"/>
    <mergeCell ref="B25:K25"/>
  </mergeCells>
  <pageMargins left="0.61875000000000002" right="0.38888888888888901" top="0.40902777777777799" bottom="0.60902777777777795" header="0.5" footer="0.56874999999999998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A2:AN2115"/>
  <sheetViews>
    <sheetView topLeftCell="A2081" zoomScale="85" zoomScaleNormal="85" workbookViewId="0">
      <selection activeCell="G2115" sqref="G2115"/>
    </sheetView>
  </sheetViews>
  <sheetFormatPr defaultColWidth="9.140625" defaultRowHeight="12.75"/>
  <cols>
    <col min="1" max="1" width="8.42578125" style="2" customWidth="1"/>
    <col min="2" max="2" width="38.28515625" style="2" bestFit="1" customWidth="1"/>
    <col min="3" max="3" width="17.85546875" style="2" customWidth="1"/>
    <col min="4" max="4" width="9.140625" style="2" customWidth="1"/>
    <col min="7" max="7" width="24.7109375" customWidth="1"/>
    <col min="8" max="8" width="14.28515625" customWidth="1"/>
    <col min="9" max="9" width="9.140625" style="2" customWidth="1"/>
    <col min="12" max="12" width="22.85546875" customWidth="1"/>
    <col min="13" max="13" width="14.28515625" customWidth="1"/>
    <col min="17" max="17" width="25.85546875" customWidth="1"/>
    <col min="18" max="18" width="14.28515625" customWidth="1"/>
    <col min="19" max="19" width="9.140625" style="3" customWidth="1"/>
    <col min="22" max="22" width="24.7109375" customWidth="1"/>
    <col min="23" max="23" width="20" customWidth="1"/>
    <col min="27" max="28" width="23.7109375" customWidth="1"/>
    <col min="31" max="31" width="7.85546875" customWidth="1"/>
    <col min="32" max="33" width="19.140625" customWidth="1"/>
    <col min="34" max="34" width="14.28515625" customWidth="1"/>
    <col min="35" max="35" width="9" customWidth="1"/>
    <col min="36" max="36" width="21.140625" customWidth="1"/>
    <col min="37" max="39" width="14.85546875" customWidth="1"/>
    <col min="40" max="40" width="9.7109375" customWidth="1"/>
  </cols>
  <sheetData>
    <row r="2" spans="1:40" ht="15.75">
      <c r="A2" s="825" t="s">
        <v>537</v>
      </c>
      <c r="B2" s="1615" t="s">
        <v>86</v>
      </c>
      <c r="C2" s="1615"/>
      <c r="D2" s="4" t="s">
        <v>538</v>
      </c>
    </row>
    <row r="3" spans="1:40">
      <c r="A3" s="826" t="s">
        <v>4</v>
      </c>
      <c r="B3" s="827" t="s">
        <v>5</v>
      </c>
      <c r="C3" s="827" t="s">
        <v>539</v>
      </c>
      <c r="D3" s="5" t="s">
        <v>540</v>
      </c>
    </row>
    <row r="4" spans="1:40">
      <c r="A4" s="828" t="s">
        <v>249</v>
      </c>
      <c r="B4" s="829" t="s">
        <v>541</v>
      </c>
      <c r="C4" s="829" t="s">
        <v>542</v>
      </c>
      <c r="D4" s="6" t="s">
        <v>543</v>
      </c>
      <c r="E4" s="7"/>
      <c r="J4" s="7"/>
      <c r="O4" s="7"/>
      <c r="T4" s="7"/>
      <c r="Y4" s="7"/>
      <c r="AD4" s="7"/>
      <c r="AI4" s="7"/>
      <c r="AN4" s="7"/>
    </row>
    <row r="5" spans="1:40">
      <c r="A5" s="828" t="s">
        <v>544</v>
      </c>
      <c r="B5" s="829" t="s">
        <v>545</v>
      </c>
      <c r="C5" s="829" t="s">
        <v>546</v>
      </c>
      <c r="D5" s="6" t="s">
        <v>543</v>
      </c>
      <c r="E5" s="7"/>
      <c r="J5" s="7"/>
      <c r="O5" s="7"/>
      <c r="T5" s="7"/>
      <c r="Y5" s="7"/>
      <c r="AD5" s="7"/>
      <c r="AI5" s="7"/>
      <c r="AN5" s="7"/>
    </row>
    <row r="6" spans="1:40">
      <c r="A6" s="828" t="s">
        <v>547</v>
      </c>
      <c r="B6" s="829" t="s">
        <v>548</v>
      </c>
      <c r="C6" s="829" t="s">
        <v>549</v>
      </c>
      <c r="D6" s="6" t="s">
        <v>550</v>
      </c>
      <c r="E6" s="7"/>
      <c r="J6" s="7"/>
      <c r="O6" s="7"/>
      <c r="T6" s="7"/>
      <c r="Y6" s="7"/>
      <c r="AD6" s="7"/>
      <c r="AI6" s="7"/>
      <c r="AN6" s="7"/>
    </row>
    <row r="7" spans="1:40">
      <c r="A7" s="828" t="s">
        <v>551</v>
      </c>
      <c r="B7" s="829" t="s">
        <v>552</v>
      </c>
      <c r="C7" s="829" t="s">
        <v>553</v>
      </c>
      <c r="D7" s="6" t="s">
        <v>543</v>
      </c>
      <c r="E7" s="7"/>
      <c r="J7" s="7"/>
      <c r="O7" s="7"/>
      <c r="T7" s="7"/>
      <c r="Y7" s="7"/>
      <c r="AD7" s="7"/>
      <c r="AI7" s="7"/>
      <c r="AN7" s="7"/>
    </row>
    <row r="8" spans="1:40">
      <c r="A8" s="828" t="s">
        <v>110</v>
      </c>
      <c r="B8" s="829" t="s">
        <v>554</v>
      </c>
      <c r="C8" s="829" t="s">
        <v>555</v>
      </c>
      <c r="D8" s="6" t="s">
        <v>543</v>
      </c>
      <c r="E8" s="7"/>
      <c r="J8" s="7"/>
      <c r="O8" s="7"/>
      <c r="T8" s="7"/>
      <c r="Y8" s="7"/>
      <c r="AD8" s="7"/>
      <c r="AI8" s="7"/>
      <c r="AN8" s="7"/>
    </row>
    <row r="9" spans="1:40">
      <c r="A9" s="828" t="s">
        <v>556</v>
      </c>
      <c r="B9" s="829" t="s">
        <v>557</v>
      </c>
      <c r="C9" s="829" t="s">
        <v>558</v>
      </c>
      <c r="D9" s="6" t="s">
        <v>543</v>
      </c>
      <c r="E9" s="7"/>
      <c r="J9" s="7"/>
      <c r="O9" s="7"/>
      <c r="T9" s="7"/>
      <c r="Y9" s="7"/>
      <c r="AD9" s="7"/>
      <c r="AI9" s="7"/>
      <c r="AN9" s="7"/>
    </row>
    <row r="10" spans="1:40">
      <c r="A10" s="828" t="s">
        <v>559</v>
      </c>
      <c r="B10" s="829" t="s">
        <v>560</v>
      </c>
      <c r="C10" s="829" t="s">
        <v>561</v>
      </c>
      <c r="D10" s="6" t="s">
        <v>550</v>
      </c>
      <c r="E10" s="7"/>
      <c r="J10" s="7"/>
      <c r="O10" s="7"/>
      <c r="T10" s="7"/>
      <c r="Y10" s="7"/>
      <c r="AD10" s="7"/>
      <c r="AI10" s="7"/>
      <c r="AN10" s="7"/>
    </row>
    <row r="11" spans="1:40">
      <c r="A11" s="828" t="s">
        <v>562</v>
      </c>
      <c r="B11" s="829" t="s">
        <v>563</v>
      </c>
      <c r="C11" s="829" t="s">
        <v>564</v>
      </c>
      <c r="D11" s="6" t="s">
        <v>550</v>
      </c>
      <c r="E11" s="7"/>
      <c r="J11" s="7"/>
      <c r="O11" s="7"/>
      <c r="T11" s="7"/>
      <c r="Y11" s="7"/>
      <c r="AD11" s="7"/>
      <c r="AI11" s="7"/>
      <c r="AN11" s="7"/>
    </row>
    <row r="12" spans="1:40">
      <c r="A12" s="828" t="s">
        <v>565</v>
      </c>
      <c r="B12" s="829" t="s">
        <v>566</v>
      </c>
      <c r="C12" s="829" t="s">
        <v>567</v>
      </c>
      <c r="D12" s="6" t="s">
        <v>543</v>
      </c>
      <c r="E12" s="7"/>
      <c r="J12" s="7"/>
      <c r="O12" s="7"/>
      <c r="T12" s="7"/>
      <c r="Y12" s="7"/>
      <c r="AD12" s="7"/>
      <c r="AI12" s="7"/>
      <c r="AN12" s="7"/>
    </row>
    <row r="13" spans="1:40">
      <c r="A13" s="828" t="s">
        <v>568</v>
      </c>
      <c r="B13" s="829" t="s">
        <v>569</v>
      </c>
      <c r="C13" s="829" t="s">
        <v>570</v>
      </c>
      <c r="D13" s="6" t="s">
        <v>543</v>
      </c>
      <c r="E13" s="7"/>
      <c r="J13" s="7"/>
      <c r="O13" s="7"/>
      <c r="T13" s="7"/>
      <c r="Y13" s="7"/>
      <c r="AD13" s="7"/>
      <c r="AI13" s="7"/>
      <c r="AN13" s="7"/>
    </row>
    <row r="14" spans="1:40">
      <c r="A14" s="828" t="s">
        <v>571</v>
      </c>
      <c r="B14" s="829" t="s">
        <v>572</v>
      </c>
      <c r="C14" s="829" t="s">
        <v>573</v>
      </c>
      <c r="D14" s="6" t="s">
        <v>543</v>
      </c>
      <c r="E14" s="7"/>
      <c r="J14" s="7"/>
      <c r="O14" s="7"/>
      <c r="T14" s="7"/>
      <c r="Y14" s="7"/>
      <c r="AD14" s="7"/>
      <c r="AI14" s="7"/>
      <c r="AN14" s="7"/>
    </row>
    <row r="15" spans="1:40">
      <c r="A15" s="828" t="s">
        <v>574</v>
      </c>
      <c r="B15" s="829" t="s">
        <v>575</v>
      </c>
      <c r="C15" s="829" t="s">
        <v>576</v>
      </c>
      <c r="D15" s="6" t="s">
        <v>543</v>
      </c>
      <c r="E15" s="7"/>
      <c r="J15" s="7"/>
      <c r="O15" s="7"/>
      <c r="T15" s="7"/>
      <c r="Y15" s="7"/>
      <c r="AD15" s="7"/>
      <c r="AI15" s="7"/>
      <c r="AN15" s="7"/>
    </row>
    <row r="16" spans="1:40">
      <c r="A16" s="828" t="s">
        <v>577</v>
      </c>
      <c r="B16" s="829" t="s">
        <v>578</v>
      </c>
      <c r="C16" s="829" t="s">
        <v>579</v>
      </c>
      <c r="D16" s="6" t="s">
        <v>543</v>
      </c>
      <c r="E16" s="7"/>
      <c r="J16" s="7"/>
      <c r="O16" s="7"/>
      <c r="T16" s="7"/>
      <c r="Y16" s="7"/>
      <c r="AD16" s="7"/>
      <c r="AI16" s="7"/>
      <c r="AN16" s="7"/>
    </row>
    <row r="17" spans="1:40">
      <c r="A17" s="828" t="s">
        <v>580</v>
      </c>
      <c r="B17" s="829" t="s">
        <v>581</v>
      </c>
      <c r="C17" s="829" t="s">
        <v>582</v>
      </c>
      <c r="D17" s="6" t="s">
        <v>543</v>
      </c>
      <c r="E17" s="7"/>
      <c r="J17" s="7"/>
      <c r="O17" s="7"/>
      <c r="T17" s="7"/>
      <c r="Y17" s="7"/>
      <c r="AD17" s="7"/>
      <c r="AI17" s="7"/>
      <c r="AN17" s="7"/>
    </row>
    <row r="18" spans="1:40">
      <c r="A18" s="828" t="s">
        <v>583</v>
      </c>
      <c r="B18" s="829" t="s">
        <v>584</v>
      </c>
      <c r="C18" s="829" t="s">
        <v>585</v>
      </c>
      <c r="D18" s="6" t="s">
        <v>543</v>
      </c>
      <c r="E18" s="7"/>
      <c r="J18" s="7"/>
      <c r="O18" s="7"/>
      <c r="T18" s="7"/>
      <c r="Y18" s="7"/>
      <c r="AD18" s="7"/>
      <c r="AI18" s="7"/>
      <c r="AN18" s="7"/>
    </row>
    <row r="19" spans="1:40">
      <c r="A19" s="828" t="s">
        <v>586</v>
      </c>
      <c r="B19" s="829" t="s">
        <v>587</v>
      </c>
      <c r="C19" s="829" t="s">
        <v>588</v>
      </c>
      <c r="D19" s="6" t="s">
        <v>543</v>
      </c>
      <c r="E19" s="7"/>
      <c r="J19" s="7"/>
      <c r="O19" s="7"/>
      <c r="T19" s="7"/>
      <c r="Y19" s="7"/>
      <c r="AD19" s="7"/>
      <c r="AI19" s="7"/>
      <c r="AN19" s="7"/>
    </row>
    <row r="20" spans="1:40">
      <c r="A20" s="828" t="s">
        <v>589</v>
      </c>
      <c r="B20" s="829" t="s">
        <v>590</v>
      </c>
      <c r="C20" s="829" t="s">
        <v>591</v>
      </c>
      <c r="D20" s="6" t="s">
        <v>543</v>
      </c>
      <c r="E20" s="7"/>
      <c r="J20" s="7"/>
      <c r="O20" s="7"/>
      <c r="T20" s="7"/>
      <c r="Y20" s="7"/>
      <c r="AD20" s="7"/>
      <c r="AI20" s="7"/>
      <c r="AN20" s="7"/>
    </row>
    <row r="21" spans="1:40">
      <c r="A21" s="828" t="s">
        <v>592</v>
      </c>
      <c r="B21" s="829" t="s">
        <v>593</v>
      </c>
      <c r="C21" s="829" t="s">
        <v>594</v>
      </c>
      <c r="D21" s="6" t="s">
        <v>543</v>
      </c>
      <c r="E21" s="7"/>
      <c r="J21" s="7"/>
      <c r="O21" s="7"/>
      <c r="T21" s="7"/>
      <c r="Y21" s="7"/>
      <c r="AD21" s="7"/>
      <c r="AI21" s="7"/>
      <c r="AN21" s="7"/>
    </row>
    <row r="22" spans="1:40">
      <c r="A22" s="828" t="s">
        <v>595</v>
      </c>
      <c r="B22" s="829" t="s">
        <v>596</v>
      </c>
      <c r="C22" s="829" t="s">
        <v>597</v>
      </c>
      <c r="D22" s="6" t="s">
        <v>543</v>
      </c>
      <c r="E22" s="7"/>
      <c r="J22" s="7"/>
      <c r="O22" s="7"/>
      <c r="T22" s="7"/>
      <c r="Y22" s="7"/>
      <c r="AD22" s="7"/>
      <c r="AI22" s="7"/>
      <c r="AN22" s="7"/>
    </row>
    <row r="23" spans="1:40">
      <c r="A23" s="828" t="s">
        <v>598</v>
      </c>
      <c r="B23" s="829" t="s">
        <v>599</v>
      </c>
      <c r="C23" s="829" t="s">
        <v>600</v>
      </c>
      <c r="D23" s="6" t="s">
        <v>543</v>
      </c>
      <c r="E23" s="7"/>
      <c r="J23" s="7"/>
      <c r="O23" s="7"/>
      <c r="T23" s="7"/>
      <c r="Y23" s="7"/>
      <c r="AD23" s="7"/>
      <c r="AI23" s="7"/>
      <c r="AN23" s="7"/>
    </row>
    <row r="24" spans="1:40">
      <c r="A24" s="828" t="s">
        <v>601</v>
      </c>
      <c r="B24" s="829" t="s">
        <v>602</v>
      </c>
      <c r="C24" s="829" t="s">
        <v>603</v>
      </c>
      <c r="D24" s="6" t="s">
        <v>550</v>
      </c>
      <c r="E24" s="7"/>
      <c r="J24" s="7"/>
      <c r="O24" s="7"/>
      <c r="T24" s="7"/>
      <c r="Y24" s="7"/>
      <c r="AD24" s="7"/>
      <c r="AI24" s="7"/>
      <c r="AN24" s="7"/>
    </row>
    <row r="25" spans="1:40">
      <c r="A25" s="828" t="s">
        <v>604</v>
      </c>
      <c r="B25" s="829" t="s">
        <v>605</v>
      </c>
      <c r="C25" s="829" t="s">
        <v>606</v>
      </c>
      <c r="D25" s="6" t="s">
        <v>543</v>
      </c>
      <c r="E25" s="7"/>
      <c r="J25" s="7"/>
      <c r="O25" s="7"/>
      <c r="T25" s="7"/>
      <c r="Y25" s="7"/>
      <c r="AD25" s="7"/>
      <c r="AI25" s="7"/>
      <c r="AN25" s="7"/>
    </row>
    <row r="26" spans="1:40">
      <c r="A26" s="828" t="s">
        <v>607</v>
      </c>
      <c r="B26" s="829" t="s">
        <v>608</v>
      </c>
      <c r="C26" s="829" t="s">
        <v>609</v>
      </c>
      <c r="D26" s="6" t="s">
        <v>543</v>
      </c>
      <c r="E26" s="7"/>
      <c r="J26" s="7"/>
      <c r="O26" s="7"/>
      <c r="T26" s="7"/>
      <c r="Y26" s="7"/>
      <c r="AD26" s="7"/>
      <c r="AI26" s="7"/>
      <c r="AN26" s="7"/>
    </row>
    <row r="27" spans="1:40">
      <c r="A27" s="828" t="s">
        <v>610</v>
      </c>
      <c r="B27" s="829" t="s">
        <v>611</v>
      </c>
      <c r="C27" s="829" t="s">
        <v>612</v>
      </c>
      <c r="D27" s="6" t="s">
        <v>543</v>
      </c>
      <c r="E27" s="7"/>
      <c r="J27" s="7"/>
      <c r="O27" s="7"/>
      <c r="T27" s="7"/>
      <c r="Y27" s="7"/>
      <c r="AD27" s="7"/>
      <c r="AI27" s="7"/>
      <c r="AN27" s="7"/>
    </row>
    <row r="28" spans="1:40">
      <c r="A28" s="830" t="s">
        <v>613</v>
      </c>
      <c r="B28" s="829" t="s">
        <v>614</v>
      </c>
      <c r="C28" s="829" t="s">
        <v>615</v>
      </c>
      <c r="D28" s="6" t="s">
        <v>543</v>
      </c>
      <c r="E28" s="7"/>
      <c r="J28" s="7"/>
      <c r="O28" s="7"/>
      <c r="T28" s="7"/>
      <c r="Y28" s="7"/>
      <c r="AD28" s="7"/>
      <c r="AI28" s="7"/>
      <c r="AN28" s="7"/>
    </row>
    <row r="29" spans="1:40">
      <c r="A29" s="830" t="s">
        <v>616</v>
      </c>
      <c r="B29" s="829" t="s">
        <v>617</v>
      </c>
      <c r="C29" s="829" t="s">
        <v>618</v>
      </c>
      <c r="D29" s="6" t="s">
        <v>543</v>
      </c>
      <c r="E29" s="7"/>
      <c r="J29" s="7"/>
      <c r="O29" s="7"/>
      <c r="T29" s="7"/>
      <c r="Y29" s="7"/>
      <c r="AD29" s="7"/>
      <c r="AI29" s="7"/>
      <c r="AN29" s="7"/>
    </row>
    <row r="30" spans="1:40">
      <c r="A30" s="830" t="s">
        <v>619</v>
      </c>
      <c r="B30" s="829" t="s">
        <v>620</v>
      </c>
      <c r="C30" s="829" t="s">
        <v>621</v>
      </c>
      <c r="D30" s="6" t="s">
        <v>543</v>
      </c>
      <c r="E30" s="7"/>
      <c r="J30" s="7"/>
      <c r="O30" s="7"/>
      <c r="T30" s="7"/>
      <c r="Y30" s="7"/>
      <c r="AD30" s="7"/>
      <c r="AI30" s="7"/>
      <c r="AN30" s="7"/>
    </row>
    <row r="31" spans="1:40">
      <c r="A31" s="830" t="s">
        <v>622</v>
      </c>
      <c r="B31" s="829" t="s">
        <v>623</v>
      </c>
      <c r="C31" s="829" t="s">
        <v>624</v>
      </c>
      <c r="D31" s="6" t="s">
        <v>550</v>
      </c>
      <c r="E31" s="7"/>
      <c r="J31" s="7"/>
      <c r="O31" s="7"/>
      <c r="T31" s="7"/>
      <c r="Y31" s="7"/>
      <c r="AD31" s="7"/>
      <c r="AI31" s="7"/>
      <c r="AN31" s="7"/>
    </row>
    <row r="32" spans="1:40">
      <c r="A32" s="830" t="s">
        <v>625</v>
      </c>
      <c r="B32" s="831" t="s">
        <v>626</v>
      </c>
      <c r="C32" s="829" t="s">
        <v>627</v>
      </c>
      <c r="D32" s="6" t="s">
        <v>543</v>
      </c>
      <c r="E32" s="7"/>
      <c r="J32" s="7"/>
      <c r="O32" s="7"/>
      <c r="T32" s="7"/>
      <c r="Y32" s="7"/>
      <c r="AD32" s="7"/>
      <c r="AI32" s="7"/>
      <c r="AN32" s="7"/>
    </row>
    <row r="33" spans="1:40">
      <c r="A33" s="832" t="s">
        <v>628</v>
      </c>
      <c r="B33" s="31" t="s">
        <v>629</v>
      </c>
      <c r="C33" s="31" t="s">
        <v>630</v>
      </c>
      <c r="D33" s="9" t="s">
        <v>543</v>
      </c>
      <c r="E33" s="7"/>
      <c r="J33" s="7"/>
      <c r="O33" s="7"/>
      <c r="T33" s="7"/>
      <c r="Y33" s="7"/>
      <c r="AD33" s="7"/>
      <c r="AI33" s="7"/>
      <c r="AN33" s="7"/>
    </row>
    <row r="34" spans="1:40">
      <c r="A34" s="830" t="s">
        <v>631</v>
      </c>
      <c r="B34" s="831" t="s">
        <v>632</v>
      </c>
      <c r="C34" s="829" t="s">
        <v>633</v>
      </c>
      <c r="D34" s="6" t="s">
        <v>543</v>
      </c>
      <c r="E34" s="7"/>
      <c r="J34" s="7"/>
      <c r="O34" s="7"/>
      <c r="T34" s="7"/>
      <c r="Y34" s="7"/>
      <c r="AD34" s="7"/>
      <c r="AI34" s="7"/>
      <c r="AN34" s="7"/>
    </row>
    <row r="35" spans="1:40">
      <c r="A35" s="830" t="s">
        <v>634</v>
      </c>
      <c r="B35" s="831" t="s">
        <v>635</v>
      </c>
      <c r="C35" s="829" t="s">
        <v>636</v>
      </c>
      <c r="D35" s="6" t="s">
        <v>543</v>
      </c>
      <c r="E35" s="7"/>
      <c r="J35" s="7"/>
      <c r="O35" s="7"/>
      <c r="T35" s="7"/>
      <c r="Y35" s="7"/>
      <c r="AD35" s="7"/>
      <c r="AI35" s="7"/>
      <c r="AN35" s="7"/>
    </row>
    <row r="36" spans="1:40">
      <c r="A36" s="830" t="s">
        <v>637</v>
      </c>
      <c r="B36" s="831" t="s">
        <v>638</v>
      </c>
      <c r="C36" s="829" t="s">
        <v>639</v>
      </c>
      <c r="D36" s="6" t="s">
        <v>543</v>
      </c>
      <c r="E36" s="7"/>
      <c r="J36" s="7"/>
      <c r="O36" s="7"/>
      <c r="T36" s="7"/>
      <c r="Y36" s="7"/>
      <c r="AD36" s="7"/>
      <c r="AI36" s="7"/>
      <c r="AN36" s="7"/>
    </row>
    <row r="37" spans="1:40">
      <c r="A37" s="830" t="s">
        <v>640</v>
      </c>
      <c r="B37" s="831" t="s">
        <v>641</v>
      </c>
      <c r="C37" s="829" t="s">
        <v>642</v>
      </c>
      <c r="D37" s="6" t="s">
        <v>543</v>
      </c>
      <c r="E37" s="7"/>
      <c r="J37" s="7"/>
      <c r="O37" s="7"/>
      <c r="T37" s="7"/>
      <c r="Y37" s="7"/>
      <c r="AD37" s="7"/>
      <c r="AI37" s="7"/>
      <c r="AN37" s="7"/>
    </row>
    <row r="38" spans="1:40">
      <c r="A38" s="830" t="s">
        <v>643</v>
      </c>
      <c r="B38" s="831" t="s">
        <v>644</v>
      </c>
      <c r="C38" s="829" t="s">
        <v>645</v>
      </c>
      <c r="D38" s="6" t="s">
        <v>543</v>
      </c>
      <c r="E38" s="7"/>
      <c r="J38" s="7"/>
      <c r="O38" s="7"/>
      <c r="T38" s="7"/>
      <c r="Y38" s="7"/>
      <c r="AD38" s="7"/>
      <c r="AI38" s="7"/>
      <c r="AN38" s="7"/>
    </row>
    <row r="39" spans="1:40">
      <c r="A39" s="830" t="s">
        <v>646</v>
      </c>
      <c r="B39" s="831" t="s">
        <v>647</v>
      </c>
      <c r="C39" s="829" t="s">
        <v>648</v>
      </c>
      <c r="D39" s="6" t="s">
        <v>543</v>
      </c>
      <c r="E39" s="7"/>
      <c r="J39" s="7"/>
      <c r="O39" s="7"/>
      <c r="T39" s="7"/>
      <c r="Y39" s="7"/>
      <c r="AD39" s="7"/>
      <c r="AI39" s="7"/>
      <c r="AN39" s="7"/>
    </row>
    <row r="40" spans="1:40">
      <c r="A40" s="830" t="s">
        <v>649</v>
      </c>
      <c r="B40" s="831" t="s">
        <v>650</v>
      </c>
      <c r="C40" s="829" t="s">
        <v>651</v>
      </c>
      <c r="D40" s="6" t="s">
        <v>543</v>
      </c>
      <c r="E40" s="7"/>
      <c r="J40" s="7"/>
      <c r="O40" s="7"/>
      <c r="T40" s="7"/>
      <c r="Y40" s="7"/>
      <c r="AD40" s="7"/>
      <c r="AI40" s="7"/>
      <c r="AJ40" s="7"/>
      <c r="AK40" s="7"/>
      <c r="AL40" s="7"/>
      <c r="AM40" s="7"/>
      <c r="AN40" s="7"/>
    </row>
    <row r="41" spans="1:40">
      <c r="A41" s="830" t="s">
        <v>652</v>
      </c>
      <c r="B41" s="831" t="s">
        <v>653</v>
      </c>
      <c r="C41" s="829" t="s">
        <v>654</v>
      </c>
      <c r="D41" s="6" t="s">
        <v>543</v>
      </c>
      <c r="E41" s="7"/>
      <c r="J41" s="7"/>
      <c r="O41" s="7"/>
      <c r="T41" s="7"/>
      <c r="Y41" s="7"/>
      <c r="AD41" s="7"/>
      <c r="AI41" s="7"/>
      <c r="AJ41" s="7"/>
      <c r="AK41" s="7"/>
      <c r="AL41" s="7"/>
      <c r="AM41" s="7"/>
      <c r="AN41" s="7"/>
    </row>
    <row r="42" spans="1:40">
      <c r="A42" s="830" t="s">
        <v>655</v>
      </c>
      <c r="B42" s="831" t="s">
        <v>656</v>
      </c>
      <c r="C42" s="829" t="s">
        <v>657</v>
      </c>
      <c r="D42" s="6" t="s">
        <v>543</v>
      </c>
      <c r="E42" s="7"/>
      <c r="J42" s="7"/>
      <c r="O42" s="7"/>
      <c r="T42" s="7"/>
      <c r="Y42" s="7"/>
      <c r="AD42" s="7"/>
      <c r="AI42" s="7"/>
      <c r="AJ42" s="7"/>
      <c r="AK42" s="7"/>
      <c r="AL42" s="7"/>
      <c r="AM42" s="7"/>
      <c r="AN42" s="7"/>
    </row>
    <row r="43" spans="1:40" s="1" customFormat="1">
      <c r="A43" s="833" t="s">
        <v>658</v>
      </c>
      <c r="B43" s="834" t="s">
        <v>659</v>
      </c>
      <c r="C43" s="835" t="s">
        <v>660</v>
      </c>
      <c r="D43" s="10" t="s">
        <v>550</v>
      </c>
      <c r="E43" s="11"/>
      <c r="J43" s="11"/>
      <c r="O43" s="11"/>
      <c r="T43" s="11"/>
      <c r="Y43" s="11"/>
      <c r="AD43" s="11"/>
      <c r="AI43" s="11"/>
      <c r="AJ43" s="11"/>
      <c r="AK43" s="11"/>
      <c r="AL43" s="11"/>
      <c r="AM43" s="11"/>
      <c r="AN43" s="11"/>
    </row>
    <row r="44" spans="1:40" s="1" customFormat="1">
      <c r="A44" s="828" t="s">
        <v>661</v>
      </c>
      <c r="B44" s="829" t="s">
        <v>662</v>
      </c>
      <c r="C44" s="12" t="s">
        <v>663</v>
      </c>
      <c r="D44" s="13"/>
      <c r="E44" s="11"/>
      <c r="J44" s="11"/>
      <c r="O44" s="11"/>
      <c r="T44" s="11"/>
      <c r="Y44" s="11"/>
      <c r="AD44" s="11"/>
      <c r="AI44" s="11"/>
      <c r="AJ44" s="11"/>
      <c r="AK44" s="11"/>
      <c r="AL44" s="11"/>
      <c r="AM44" s="11"/>
      <c r="AN44" s="11"/>
    </row>
    <row r="45" spans="1:40" s="1" customFormat="1">
      <c r="A45" s="828" t="s">
        <v>664</v>
      </c>
      <c r="B45" s="829" t="s">
        <v>665</v>
      </c>
      <c r="C45" s="65" t="s">
        <v>666</v>
      </c>
      <c r="D45" s="13"/>
      <c r="E45" s="11"/>
      <c r="J45" s="11"/>
      <c r="O45" s="11"/>
      <c r="T45" s="11"/>
      <c r="Y45" s="11"/>
      <c r="AD45" s="11"/>
      <c r="AI45" s="11"/>
      <c r="AJ45" s="11"/>
      <c r="AK45" s="11"/>
      <c r="AL45" s="11"/>
      <c r="AM45" s="11"/>
      <c r="AN45" s="11"/>
    </row>
    <row r="46" spans="1:40" s="1" customFormat="1">
      <c r="A46" s="828" t="s">
        <v>667</v>
      </c>
      <c r="B46" s="829" t="s">
        <v>668</v>
      </c>
      <c r="C46" s="65" t="s">
        <v>669</v>
      </c>
      <c r="D46" s="13"/>
      <c r="E46" s="11"/>
      <c r="J46" s="11"/>
      <c r="O46" s="11"/>
      <c r="T46" s="11"/>
      <c r="Y46" s="11"/>
      <c r="AD46" s="11"/>
      <c r="AI46" s="11"/>
      <c r="AJ46" s="11"/>
      <c r="AK46" s="11"/>
      <c r="AL46" s="11"/>
      <c r="AM46" s="11"/>
      <c r="AN46" s="11"/>
    </row>
    <row r="47" spans="1:40" s="1" customFormat="1">
      <c r="A47" s="828" t="s">
        <v>670</v>
      </c>
      <c r="B47" s="829" t="s">
        <v>671</v>
      </c>
      <c r="C47" s="65" t="s">
        <v>672</v>
      </c>
      <c r="D47" s="13"/>
      <c r="E47" s="11"/>
      <c r="J47" s="11"/>
      <c r="O47" s="11"/>
      <c r="T47" s="11"/>
      <c r="Y47" s="11"/>
      <c r="AD47" s="11"/>
      <c r="AI47" s="11"/>
      <c r="AJ47" s="11"/>
      <c r="AK47" s="11"/>
      <c r="AL47" s="11"/>
      <c r="AM47" s="11"/>
      <c r="AN47" s="11"/>
    </row>
    <row r="48" spans="1:40" s="1" customFormat="1">
      <c r="A48" s="828" t="s">
        <v>673</v>
      </c>
      <c r="B48" s="829" t="s">
        <v>674</v>
      </c>
      <c r="C48" s="13"/>
      <c r="D48" s="13"/>
      <c r="E48" s="11"/>
      <c r="J48" s="11"/>
      <c r="O48" s="11"/>
      <c r="T48" s="11"/>
      <c r="Y48" s="11"/>
      <c r="AD48" s="11"/>
      <c r="AI48" s="11"/>
      <c r="AJ48" s="11"/>
      <c r="AK48" s="11"/>
      <c r="AL48" s="11"/>
      <c r="AM48" s="11"/>
      <c r="AN48" s="11"/>
    </row>
    <row r="49" spans="1:40" s="1" customFormat="1">
      <c r="A49" s="828" t="s">
        <v>675</v>
      </c>
      <c r="B49" s="829" t="s">
        <v>676</v>
      </c>
      <c r="C49" s="13" t="s">
        <v>677</v>
      </c>
      <c r="D49" s="13"/>
      <c r="E49" s="11"/>
      <c r="J49" s="11"/>
      <c r="O49" s="11"/>
      <c r="T49" s="11"/>
      <c r="Y49" s="11"/>
      <c r="AD49" s="11"/>
      <c r="AI49" s="11"/>
      <c r="AJ49" s="11"/>
      <c r="AK49" s="11"/>
      <c r="AL49" s="11"/>
      <c r="AM49" s="11"/>
      <c r="AN49" s="11"/>
    </row>
    <row r="50" spans="1:40" s="1" customFormat="1">
      <c r="A50" s="828" t="s">
        <v>678</v>
      </c>
      <c r="B50" s="829" t="s">
        <v>679</v>
      </c>
      <c r="C50" s="65" t="s">
        <v>680</v>
      </c>
      <c r="D50" s="13"/>
      <c r="E50" s="11"/>
      <c r="J50" s="11"/>
      <c r="O50" s="11"/>
      <c r="T50" s="11"/>
      <c r="Y50" s="11"/>
      <c r="AD50" s="11"/>
      <c r="AI50" s="11"/>
      <c r="AJ50" s="11"/>
      <c r="AK50" s="11"/>
      <c r="AL50" s="11"/>
      <c r="AM50" s="11"/>
      <c r="AN50" s="11"/>
    </row>
    <row r="51" spans="1:40" s="1" customFormat="1">
      <c r="A51" s="828" t="s">
        <v>681</v>
      </c>
      <c r="B51" s="829" t="s">
        <v>682</v>
      </c>
      <c r="C51" s="65" t="s">
        <v>683</v>
      </c>
      <c r="D51" s="13"/>
      <c r="E51" s="11"/>
      <c r="J51" s="11"/>
      <c r="O51" s="11"/>
      <c r="T51" s="11"/>
      <c r="Y51" s="11"/>
      <c r="AD51" s="11"/>
      <c r="AI51" s="11"/>
      <c r="AJ51" s="11"/>
      <c r="AK51" s="11"/>
      <c r="AL51" s="11"/>
      <c r="AM51" s="11"/>
      <c r="AN51" s="11"/>
    </row>
    <row r="52" spans="1:40" s="1" customFormat="1">
      <c r="A52" s="832" t="s">
        <v>684</v>
      </c>
      <c r="B52" s="31" t="s">
        <v>685</v>
      </c>
      <c r="C52" s="13"/>
      <c r="D52" s="13"/>
      <c r="E52" s="11"/>
      <c r="J52" s="11"/>
      <c r="O52" s="11"/>
      <c r="T52" s="11"/>
      <c r="Y52" s="11"/>
      <c r="AD52" s="11"/>
      <c r="AI52" s="11"/>
      <c r="AJ52" s="11"/>
      <c r="AK52" s="11"/>
      <c r="AL52" s="11"/>
      <c r="AM52" s="11"/>
      <c r="AN52" s="11"/>
    </row>
    <row r="53" spans="1:40" ht="15.75">
      <c r="A53" s="825" t="s">
        <v>537</v>
      </c>
      <c r="B53" s="1615" t="s">
        <v>499</v>
      </c>
      <c r="C53" s="1615"/>
      <c r="D53" s="4" t="s">
        <v>686</v>
      </c>
    </row>
    <row r="54" spans="1:40">
      <c r="A54" s="826" t="s">
        <v>4</v>
      </c>
      <c r="B54" s="827" t="s">
        <v>5</v>
      </c>
      <c r="C54" s="827" t="s">
        <v>539</v>
      </c>
      <c r="D54" s="5" t="s">
        <v>540</v>
      </c>
    </row>
    <row r="55" spans="1:40" ht="13.5" customHeight="1">
      <c r="A55" s="832" t="s">
        <v>687</v>
      </c>
      <c r="B55" s="31" t="s">
        <v>688</v>
      </c>
      <c r="C55" s="31"/>
      <c r="D55" s="9" t="s">
        <v>689</v>
      </c>
    </row>
    <row r="56" spans="1:40">
      <c r="A56" s="832" t="s">
        <v>690</v>
      </c>
      <c r="B56" s="31" t="s">
        <v>691</v>
      </c>
      <c r="C56" s="31"/>
      <c r="D56" s="9" t="s">
        <v>543</v>
      </c>
    </row>
    <row r="57" spans="1:40">
      <c r="A57" s="832" t="s">
        <v>692</v>
      </c>
      <c r="B57" s="31" t="s">
        <v>693</v>
      </c>
      <c r="C57" s="31"/>
      <c r="D57" s="9" t="s">
        <v>543</v>
      </c>
    </row>
    <row r="58" spans="1:40">
      <c r="A58" s="832" t="s">
        <v>694</v>
      </c>
      <c r="B58" s="31" t="s">
        <v>694</v>
      </c>
      <c r="C58" s="65" t="s">
        <v>683</v>
      </c>
      <c r="D58" s="9"/>
    </row>
    <row r="59" spans="1:40">
      <c r="A59" s="832" t="s">
        <v>695</v>
      </c>
      <c r="B59" s="31" t="s">
        <v>696</v>
      </c>
      <c r="C59" s="31"/>
      <c r="D59" s="9" t="s">
        <v>543</v>
      </c>
    </row>
    <row r="60" spans="1:40">
      <c r="A60" s="832" t="s">
        <v>697</v>
      </c>
      <c r="B60" s="31" t="s">
        <v>698</v>
      </c>
      <c r="C60" s="31"/>
      <c r="D60" s="9" t="s">
        <v>543</v>
      </c>
    </row>
    <row r="61" spans="1:40">
      <c r="A61" s="832" t="s">
        <v>699</v>
      </c>
      <c r="B61" s="31" t="s">
        <v>700</v>
      </c>
      <c r="C61" s="31"/>
      <c r="D61" s="9" t="s">
        <v>543</v>
      </c>
    </row>
    <row r="62" spans="1:40">
      <c r="A62" s="832" t="s">
        <v>701</v>
      </c>
      <c r="B62" s="31" t="s">
        <v>702</v>
      </c>
      <c r="C62" s="31"/>
      <c r="D62" s="9" t="s">
        <v>543</v>
      </c>
    </row>
    <row r="63" spans="1:40">
      <c r="A63" s="832" t="s">
        <v>703</v>
      </c>
      <c r="B63" s="31" t="s">
        <v>704</v>
      </c>
      <c r="C63" s="31"/>
      <c r="D63" s="9" t="s">
        <v>689</v>
      </c>
    </row>
    <row r="64" spans="1:40">
      <c r="A64" s="832" t="s">
        <v>705</v>
      </c>
      <c r="B64" s="31" t="s">
        <v>706</v>
      </c>
      <c r="C64" s="31"/>
      <c r="D64" s="9" t="s">
        <v>689</v>
      </c>
    </row>
    <row r="65" spans="1:38">
      <c r="A65" s="832" t="s">
        <v>249</v>
      </c>
      <c r="B65" s="31" t="s">
        <v>541</v>
      </c>
      <c r="C65" s="31"/>
      <c r="D65" s="9" t="s">
        <v>543</v>
      </c>
    </row>
    <row r="66" spans="1:38">
      <c r="A66" s="832" t="s">
        <v>556</v>
      </c>
      <c r="B66" s="31" t="s">
        <v>557</v>
      </c>
      <c r="C66" s="31"/>
      <c r="D66" s="9" t="s">
        <v>543</v>
      </c>
    </row>
    <row r="67" spans="1:38">
      <c r="A67" s="832" t="s">
        <v>707</v>
      </c>
      <c r="B67" s="31" t="s">
        <v>708</v>
      </c>
      <c r="C67" s="31"/>
      <c r="D67" s="9" t="s">
        <v>543</v>
      </c>
    </row>
    <row r="68" spans="1:38">
      <c r="A68" s="832" t="s">
        <v>580</v>
      </c>
      <c r="B68" s="31" t="s">
        <v>581</v>
      </c>
      <c r="C68" s="31"/>
      <c r="D68" s="9" t="s">
        <v>543</v>
      </c>
    </row>
    <row r="69" spans="1:38">
      <c r="A69" s="832" t="s">
        <v>709</v>
      </c>
      <c r="B69" s="31" t="s">
        <v>710</v>
      </c>
      <c r="C69" s="31"/>
      <c r="D69" s="9" t="s">
        <v>689</v>
      </c>
    </row>
    <row r="70" spans="1:38">
      <c r="A70" s="832" t="s">
        <v>711</v>
      </c>
      <c r="B70" s="31" t="s">
        <v>712</v>
      </c>
      <c r="C70" s="31"/>
      <c r="D70" s="9" t="s">
        <v>689</v>
      </c>
    </row>
    <row r="71" spans="1:38">
      <c r="A71" s="832" t="s">
        <v>442</v>
      </c>
      <c r="B71" s="31" t="s">
        <v>713</v>
      </c>
      <c r="C71" s="31"/>
      <c r="D71" s="9" t="s">
        <v>543</v>
      </c>
    </row>
    <row r="72" spans="1:38">
      <c r="A72" s="832" t="s">
        <v>714</v>
      </c>
      <c r="B72" s="31" t="s">
        <v>715</v>
      </c>
      <c r="C72" s="31"/>
      <c r="D72" s="9" t="s">
        <v>543</v>
      </c>
    </row>
    <row r="73" spans="1:38">
      <c r="A73" s="832" t="s">
        <v>716</v>
      </c>
      <c r="B73" s="31" t="s">
        <v>717</v>
      </c>
      <c r="C73" s="31"/>
      <c r="D73" s="9" t="s">
        <v>689</v>
      </c>
    </row>
    <row r="74" spans="1:38">
      <c r="A74" s="832" t="s">
        <v>718</v>
      </c>
      <c r="B74" s="31" t="s">
        <v>719</v>
      </c>
      <c r="C74" s="31"/>
      <c r="D74" s="9" t="s">
        <v>543</v>
      </c>
    </row>
    <row r="75" spans="1:38">
      <c r="A75" s="832" t="s">
        <v>720</v>
      </c>
      <c r="B75" s="31" t="s">
        <v>721</v>
      </c>
      <c r="C75" s="31"/>
      <c r="D75" s="9" t="s">
        <v>543</v>
      </c>
    </row>
    <row r="76" spans="1:38">
      <c r="A76" s="832" t="s">
        <v>722</v>
      </c>
      <c r="B76" s="31" t="s">
        <v>723</v>
      </c>
      <c r="C76" s="31"/>
      <c r="D76" s="9" t="s">
        <v>543</v>
      </c>
      <c r="AJ76" s="8"/>
      <c r="AK76" s="8"/>
      <c r="AL76" s="9"/>
    </row>
    <row r="77" spans="1:38">
      <c r="A77" s="832" t="s">
        <v>724</v>
      </c>
      <c r="B77" s="31" t="s">
        <v>725</v>
      </c>
      <c r="C77" s="31"/>
      <c r="D77" s="9" t="s">
        <v>543</v>
      </c>
      <c r="AJ77" s="8"/>
      <c r="AK77" s="8"/>
      <c r="AL77" s="9"/>
    </row>
    <row r="78" spans="1:38">
      <c r="A78" s="832" t="s">
        <v>726</v>
      </c>
      <c r="B78" s="31" t="s">
        <v>575</v>
      </c>
      <c r="C78" s="31"/>
      <c r="D78" s="9" t="s">
        <v>543</v>
      </c>
      <c r="AJ78" s="8"/>
      <c r="AK78" s="18"/>
      <c r="AL78" s="9"/>
    </row>
    <row r="79" spans="1:38">
      <c r="A79" s="832" t="s">
        <v>577</v>
      </c>
      <c r="B79" s="31" t="s">
        <v>578</v>
      </c>
      <c r="C79" s="31"/>
      <c r="D79" s="9" t="s">
        <v>543</v>
      </c>
      <c r="AJ79" s="8"/>
      <c r="AK79" s="19"/>
      <c r="AL79" s="9"/>
    </row>
    <row r="80" spans="1:38">
      <c r="A80" s="832" t="s">
        <v>727</v>
      </c>
      <c r="B80" s="31" t="s">
        <v>728</v>
      </c>
      <c r="C80" s="31"/>
      <c r="D80" s="9" t="s">
        <v>543</v>
      </c>
      <c r="AJ80" s="8"/>
      <c r="AK80" s="8"/>
      <c r="AL80" s="9"/>
    </row>
    <row r="81" spans="1:38">
      <c r="A81" s="832" t="s">
        <v>729</v>
      </c>
      <c r="B81" s="31" t="s">
        <v>730</v>
      </c>
      <c r="C81" s="31"/>
      <c r="D81" s="9" t="s">
        <v>731</v>
      </c>
      <c r="AJ81" s="8"/>
      <c r="AK81" s="8"/>
      <c r="AL81" s="9"/>
    </row>
    <row r="82" spans="1:38">
      <c r="A82" s="832" t="s">
        <v>732</v>
      </c>
      <c r="B82" s="31" t="s">
        <v>733</v>
      </c>
      <c r="C82" s="31"/>
      <c r="D82" s="9" t="s">
        <v>543</v>
      </c>
      <c r="AJ82" s="8"/>
      <c r="AK82" s="8"/>
      <c r="AL82" s="9"/>
    </row>
    <row r="83" spans="1:38">
      <c r="A83" s="836" t="s">
        <v>734</v>
      </c>
      <c r="B83" s="837" t="s">
        <v>735</v>
      </c>
      <c r="C83" s="837"/>
      <c r="D83" s="14" t="s">
        <v>731</v>
      </c>
      <c r="AJ83" s="20"/>
      <c r="AK83" s="19"/>
      <c r="AL83" s="21"/>
    </row>
    <row r="84" spans="1:38">
      <c r="A84" s="828" t="s">
        <v>568</v>
      </c>
      <c r="B84" s="829" t="s">
        <v>569</v>
      </c>
      <c r="C84" s="829" t="s">
        <v>570</v>
      </c>
      <c r="D84" s="6" t="s">
        <v>543</v>
      </c>
      <c r="AJ84" s="20"/>
      <c r="AK84" s="19"/>
      <c r="AL84" s="21"/>
    </row>
    <row r="85" spans="1:38">
      <c r="A85" s="838" t="s">
        <v>736</v>
      </c>
      <c r="B85" s="15" t="s">
        <v>737</v>
      </c>
      <c r="C85" s="839" t="s">
        <v>738</v>
      </c>
      <c r="F85" s="1"/>
      <c r="G85" s="1"/>
      <c r="H85" s="1"/>
      <c r="I85" s="17"/>
      <c r="AJ85" s="20"/>
      <c r="AK85" s="22"/>
      <c r="AL85" s="21"/>
    </row>
    <row r="86" spans="1:38">
      <c r="F86" s="1"/>
      <c r="G86" s="1"/>
      <c r="H86" s="1"/>
      <c r="I86" s="17"/>
      <c r="AJ86" s="8"/>
      <c r="AK86" s="19"/>
      <c r="AL86" s="9"/>
    </row>
    <row r="87" spans="1:38">
      <c r="F87" s="1"/>
      <c r="G87" s="1"/>
      <c r="H87" s="1"/>
      <c r="I87" s="17"/>
      <c r="AJ87" s="8"/>
      <c r="AK87" s="19"/>
      <c r="AL87" s="9"/>
    </row>
    <row r="88" spans="1:38" ht="15.75">
      <c r="A88" s="825" t="s">
        <v>537</v>
      </c>
      <c r="B88" s="1616" t="s">
        <v>500</v>
      </c>
      <c r="C88" s="1617"/>
      <c r="D88" s="4" t="s">
        <v>686</v>
      </c>
      <c r="F88" s="1"/>
      <c r="G88" s="1"/>
      <c r="H88" s="1"/>
      <c r="I88" s="17"/>
      <c r="AJ88" s="8"/>
      <c r="AK88" s="23"/>
      <c r="AL88" s="9"/>
    </row>
    <row r="89" spans="1:38">
      <c r="A89" s="826" t="s">
        <v>4</v>
      </c>
      <c r="B89" s="827" t="s">
        <v>5</v>
      </c>
      <c r="C89" s="827" t="s">
        <v>539</v>
      </c>
      <c r="D89" s="5" t="s">
        <v>540</v>
      </c>
      <c r="F89" s="1"/>
      <c r="G89" s="1"/>
      <c r="H89" s="1"/>
      <c r="I89" s="17"/>
      <c r="AJ89" s="24"/>
      <c r="AK89" s="25"/>
      <c r="AL89" s="26"/>
    </row>
    <row r="90" spans="1:38">
      <c r="A90" s="832" t="s">
        <v>27</v>
      </c>
      <c r="B90" s="31" t="s">
        <v>739</v>
      </c>
      <c r="C90" s="31" t="s">
        <v>739</v>
      </c>
      <c r="D90" s="9"/>
      <c r="F90" s="1"/>
      <c r="G90" s="1"/>
      <c r="H90" s="1"/>
      <c r="I90" s="17"/>
    </row>
    <row r="91" spans="1:38">
      <c r="A91" s="832" t="s">
        <v>740</v>
      </c>
      <c r="B91" s="31" t="s">
        <v>741</v>
      </c>
      <c r="C91" s="31" t="s">
        <v>742</v>
      </c>
      <c r="D91" s="9" t="s">
        <v>743</v>
      </c>
      <c r="F91" s="1"/>
      <c r="G91" s="1"/>
      <c r="H91" s="1"/>
      <c r="I91" s="17"/>
    </row>
    <row r="92" spans="1:38">
      <c r="A92" s="832" t="s">
        <v>744</v>
      </c>
      <c r="B92" s="31" t="s">
        <v>745</v>
      </c>
      <c r="C92" s="31" t="s">
        <v>746</v>
      </c>
      <c r="D92" s="9" t="s">
        <v>743</v>
      </c>
      <c r="F92" s="1"/>
      <c r="G92" s="1"/>
      <c r="H92" s="1"/>
      <c r="I92" s="17"/>
    </row>
    <row r="93" spans="1:38">
      <c r="A93" s="832" t="s">
        <v>747</v>
      </c>
      <c r="B93" s="31" t="s">
        <v>748</v>
      </c>
      <c r="C93" s="31" t="s">
        <v>749</v>
      </c>
      <c r="D93" s="9" t="s">
        <v>743</v>
      </c>
      <c r="F93" s="1"/>
      <c r="G93" s="1"/>
      <c r="H93" s="1"/>
      <c r="I93" s="17"/>
    </row>
    <row r="94" spans="1:38">
      <c r="A94" s="832" t="s">
        <v>750</v>
      </c>
      <c r="B94" s="31" t="s">
        <v>751</v>
      </c>
      <c r="C94" s="31" t="s">
        <v>752</v>
      </c>
      <c r="D94" s="9" t="s">
        <v>743</v>
      </c>
      <c r="F94" s="1"/>
      <c r="G94" s="1"/>
      <c r="H94" s="1"/>
      <c r="I94" s="17"/>
    </row>
    <row r="95" spans="1:38">
      <c r="A95" s="832" t="s">
        <v>753</v>
      </c>
      <c r="B95" s="31" t="s">
        <v>754</v>
      </c>
      <c r="C95" s="31" t="s">
        <v>755</v>
      </c>
      <c r="D95" s="9" t="s">
        <v>756</v>
      </c>
      <c r="F95" s="1"/>
      <c r="G95" s="1"/>
      <c r="H95" s="1"/>
      <c r="I95" s="17"/>
    </row>
    <row r="96" spans="1:38">
      <c r="A96" s="832" t="s">
        <v>757</v>
      </c>
      <c r="B96" s="31" t="s">
        <v>758</v>
      </c>
      <c r="C96" s="31" t="s">
        <v>759</v>
      </c>
      <c r="D96" s="9" t="s">
        <v>760</v>
      </c>
      <c r="F96" s="1"/>
      <c r="G96" s="1"/>
      <c r="H96" s="1"/>
      <c r="I96" s="17"/>
    </row>
    <row r="97" spans="1:9">
      <c r="A97" s="832" t="s">
        <v>761</v>
      </c>
      <c r="B97" s="31" t="s">
        <v>762</v>
      </c>
      <c r="C97" s="31" t="s">
        <v>763</v>
      </c>
      <c r="D97" s="9" t="s">
        <v>756</v>
      </c>
      <c r="F97" s="1"/>
      <c r="G97" s="1"/>
      <c r="H97" s="1"/>
      <c r="I97" s="17"/>
    </row>
    <row r="98" spans="1:9">
      <c r="A98" s="832" t="s">
        <v>764</v>
      </c>
      <c r="B98" s="31" t="s">
        <v>765</v>
      </c>
      <c r="C98" s="31" t="s">
        <v>766</v>
      </c>
      <c r="D98" s="9" t="s">
        <v>760</v>
      </c>
    </row>
    <row r="99" spans="1:9">
      <c r="A99" s="832" t="s">
        <v>767</v>
      </c>
      <c r="B99" s="31" t="s">
        <v>768</v>
      </c>
      <c r="C99" s="31" t="s">
        <v>769</v>
      </c>
      <c r="D99" s="9" t="s">
        <v>770</v>
      </c>
    </row>
    <row r="100" spans="1:9">
      <c r="A100" s="832" t="s">
        <v>771</v>
      </c>
      <c r="B100" s="31" t="s">
        <v>772</v>
      </c>
      <c r="C100" s="31" t="s">
        <v>773</v>
      </c>
      <c r="D100" s="9" t="s">
        <v>743</v>
      </c>
    </row>
    <row r="101" spans="1:9">
      <c r="A101" s="828" t="s">
        <v>774</v>
      </c>
      <c r="B101" s="829" t="s">
        <v>775</v>
      </c>
      <c r="C101" s="829" t="s">
        <v>776</v>
      </c>
      <c r="D101" s="6" t="s">
        <v>777</v>
      </c>
    </row>
    <row r="102" spans="1:9">
      <c r="A102" s="832" t="s">
        <v>778</v>
      </c>
      <c r="B102" s="31" t="s">
        <v>779</v>
      </c>
      <c r="C102" s="371" t="s">
        <v>793</v>
      </c>
      <c r="D102" s="9"/>
    </row>
    <row r="103" spans="1:9">
      <c r="A103" s="832" t="s">
        <v>780</v>
      </c>
      <c r="B103" s="31" t="s">
        <v>781</v>
      </c>
      <c r="C103" s="840" t="s">
        <v>782</v>
      </c>
      <c r="D103" s="9"/>
    </row>
    <row r="104" spans="1:9" ht="15.75">
      <c r="A104" s="825" t="s">
        <v>537</v>
      </c>
      <c r="B104" s="1616" t="s">
        <v>568</v>
      </c>
      <c r="C104" s="1617"/>
      <c r="D104" s="4" t="s">
        <v>686</v>
      </c>
    </row>
    <row r="105" spans="1:9">
      <c r="A105" s="826" t="s">
        <v>4</v>
      </c>
      <c r="B105" s="827" t="s">
        <v>5</v>
      </c>
      <c r="C105" s="827" t="s">
        <v>539</v>
      </c>
      <c r="D105" s="5" t="s">
        <v>540</v>
      </c>
    </row>
    <row r="106" spans="1:9">
      <c r="A106" s="832" t="s">
        <v>598</v>
      </c>
      <c r="B106" s="31" t="s">
        <v>599</v>
      </c>
      <c r="C106" s="31" t="s">
        <v>600</v>
      </c>
      <c r="D106" s="9"/>
    </row>
    <row r="107" spans="1:9">
      <c r="A107" s="832" t="s">
        <v>783</v>
      </c>
      <c r="B107" s="31" t="s">
        <v>662</v>
      </c>
      <c r="C107" s="31" t="s">
        <v>683</v>
      </c>
      <c r="D107" s="9"/>
    </row>
    <row r="108" spans="1:9">
      <c r="A108" s="832" t="s">
        <v>724</v>
      </c>
      <c r="B108" s="31" t="s">
        <v>784</v>
      </c>
      <c r="C108" s="31" t="s">
        <v>785</v>
      </c>
      <c r="D108" s="9"/>
    </row>
    <row r="109" spans="1:9">
      <c r="A109" s="832" t="s">
        <v>684</v>
      </c>
      <c r="B109" s="31" t="s">
        <v>685</v>
      </c>
      <c r="C109" s="31" t="s">
        <v>786</v>
      </c>
      <c r="D109" s="9"/>
    </row>
    <row r="110" spans="1:9">
      <c r="A110" s="832" t="s">
        <v>787</v>
      </c>
      <c r="B110" s="31" t="s">
        <v>788</v>
      </c>
      <c r="C110" s="31" t="s">
        <v>789</v>
      </c>
      <c r="D110" s="9"/>
    </row>
    <row r="111" spans="1:9">
      <c r="A111" s="832" t="s">
        <v>790</v>
      </c>
      <c r="B111" s="31" t="s">
        <v>791</v>
      </c>
      <c r="C111" s="31" t="s">
        <v>792</v>
      </c>
      <c r="D111" s="9"/>
    </row>
    <row r="112" spans="1:9">
      <c r="A112" s="832" t="s">
        <v>565</v>
      </c>
      <c r="B112" s="31" t="s">
        <v>566</v>
      </c>
      <c r="C112" s="31" t="s">
        <v>567</v>
      </c>
      <c r="D112" s="9"/>
    </row>
    <row r="113" spans="1:4">
      <c r="A113" s="832" t="s">
        <v>778</v>
      </c>
      <c r="B113" s="31" t="s">
        <v>779</v>
      </c>
      <c r="C113" s="31" t="s">
        <v>793</v>
      </c>
      <c r="D113" s="9"/>
    </row>
    <row r="114" spans="1:4">
      <c r="A114" s="832" t="s">
        <v>544</v>
      </c>
      <c r="B114" s="31" t="s">
        <v>545</v>
      </c>
      <c r="C114" s="31" t="s">
        <v>794</v>
      </c>
      <c r="D114" s="9"/>
    </row>
    <row r="115" spans="1:4">
      <c r="A115" s="841" t="s">
        <v>3512</v>
      </c>
      <c r="B115" s="31" t="s">
        <v>796</v>
      </c>
      <c r="C115" s="31" t="s">
        <v>797</v>
      </c>
      <c r="D115" s="9"/>
    </row>
    <row r="116" spans="1:4">
      <c r="A116" s="832"/>
      <c r="B116" s="31"/>
      <c r="C116" s="31"/>
      <c r="D116" s="9"/>
    </row>
    <row r="117" spans="1:4" ht="15.75">
      <c r="A117" s="825" t="s">
        <v>537</v>
      </c>
      <c r="B117" s="1615" t="s">
        <v>798</v>
      </c>
      <c r="C117" s="1615"/>
      <c r="D117" s="16" t="s">
        <v>799</v>
      </c>
    </row>
    <row r="118" spans="1:4">
      <c r="A118" s="827" t="s">
        <v>4</v>
      </c>
      <c r="B118" s="827" t="s">
        <v>5</v>
      </c>
      <c r="C118" s="827" t="s">
        <v>539</v>
      </c>
      <c r="D118" s="5" t="s">
        <v>540</v>
      </c>
    </row>
    <row r="119" spans="1:4">
      <c r="A119" s="828" t="s">
        <v>800</v>
      </c>
      <c r="B119" s="829" t="s">
        <v>801</v>
      </c>
      <c r="C119" s="829"/>
      <c r="D119" s="6" t="s">
        <v>543</v>
      </c>
    </row>
    <row r="120" spans="1:4">
      <c r="A120" s="828" t="s">
        <v>802</v>
      </c>
      <c r="B120" s="829" t="s">
        <v>803</v>
      </c>
      <c r="C120" s="829"/>
      <c r="D120" s="6" t="s">
        <v>543</v>
      </c>
    </row>
    <row r="121" spans="1:4">
      <c r="A121" s="828" t="s">
        <v>804</v>
      </c>
      <c r="B121" s="829" t="s">
        <v>805</v>
      </c>
      <c r="C121" s="829" t="s">
        <v>806</v>
      </c>
      <c r="D121" s="6" t="s">
        <v>807</v>
      </c>
    </row>
    <row r="122" spans="1:4">
      <c r="A122" s="830" t="s">
        <v>577</v>
      </c>
      <c r="B122" s="829" t="s">
        <v>578</v>
      </c>
      <c r="C122" s="831" t="s">
        <v>579</v>
      </c>
      <c r="D122" s="6" t="s">
        <v>543</v>
      </c>
    </row>
    <row r="123" spans="1:4">
      <c r="A123" s="830" t="s">
        <v>808</v>
      </c>
      <c r="B123" s="829" t="s">
        <v>809</v>
      </c>
      <c r="C123" s="831" t="s">
        <v>810</v>
      </c>
      <c r="D123" s="6" t="s">
        <v>543</v>
      </c>
    </row>
    <row r="124" spans="1:4">
      <c r="A124" s="830" t="s">
        <v>811</v>
      </c>
      <c r="B124" s="829" t="s">
        <v>812</v>
      </c>
      <c r="C124" s="831" t="s">
        <v>813</v>
      </c>
      <c r="D124" s="6" t="s">
        <v>543</v>
      </c>
    </row>
    <row r="125" spans="1:4">
      <c r="A125" s="830" t="s">
        <v>814</v>
      </c>
      <c r="B125" s="829" t="s">
        <v>815</v>
      </c>
      <c r="C125" s="831" t="s">
        <v>816</v>
      </c>
      <c r="D125" s="6" t="s">
        <v>543</v>
      </c>
    </row>
    <row r="126" spans="1:4">
      <c r="A126" s="828" t="s">
        <v>817</v>
      </c>
      <c r="B126" s="829" t="s">
        <v>818</v>
      </c>
      <c r="C126" s="829" t="s">
        <v>819</v>
      </c>
      <c r="D126" s="6" t="s">
        <v>820</v>
      </c>
    </row>
    <row r="127" spans="1:4">
      <c r="A127" s="828" t="s">
        <v>821</v>
      </c>
      <c r="B127" s="829" t="s">
        <v>822</v>
      </c>
      <c r="C127" s="829" t="s">
        <v>823</v>
      </c>
      <c r="D127" s="6" t="s">
        <v>543</v>
      </c>
    </row>
    <row r="128" spans="1:4">
      <c r="A128" s="828" t="s">
        <v>824</v>
      </c>
      <c r="B128" s="829" t="s">
        <v>825</v>
      </c>
      <c r="C128" s="829" t="s">
        <v>826</v>
      </c>
      <c r="D128" s="6" t="s">
        <v>543</v>
      </c>
    </row>
    <row r="129" spans="1:4">
      <c r="A129" s="828" t="s">
        <v>827</v>
      </c>
      <c r="B129" s="829" t="s">
        <v>828</v>
      </c>
      <c r="C129" s="831" t="s">
        <v>829</v>
      </c>
      <c r="D129" s="6" t="s">
        <v>550</v>
      </c>
    </row>
    <row r="130" spans="1:4" ht="13.5" customHeight="1">
      <c r="A130" s="830" t="s">
        <v>830</v>
      </c>
      <c r="B130" s="831" t="s">
        <v>831</v>
      </c>
      <c r="C130" s="831" t="s">
        <v>832</v>
      </c>
      <c r="D130" s="27" t="s">
        <v>807</v>
      </c>
    </row>
    <row r="131" spans="1:4">
      <c r="A131" s="828" t="s">
        <v>833</v>
      </c>
      <c r="B131" s="829" t="s">
        <v>834</v>
      </c>
      <c r="C131" s="829" t="s">
        <v>835</v>
      </c>
      <c r="D131" s="6" t="s">
        <v>807</v>
      </c>
    </row>
    <row r="132" spans="1:4">
      <c r="A132" s="828" t="s">
        <v>836</v>
      </c>
      <c r="B132" s="829" t="s">
        <v>837</v>
      </c>
      <c r="C132" s="829" t="s">
        <v>838</v>
      </c>
      <c r="D132" s="6" t="s">
        <v>543</v>
      </c>
    </row>
    <row r="133" spans="1:4">
      <c r="A133" s="828" t="s">
        <v>839</v>
      </c>
      <c r="B133" s="829" t="s">
        <v>840</v>
      </c>
      <c r="C133" s="829" t="s">
        <v>841</v>
      </c>
      <c r="D133" s="6" t="s">
        <v>543</v>
      </c>
    </row>
    <row r="134" spans="1:4">
      <c r="A134" s="828" t="s">
        <v>839</v>
      </c>
      <c r="B134" s="829" t="s">
        <v>840</v>
      </c>
      <c r="C134" s="829" t="s">
        <v>841</v>
      </c>
      <c r="D134" s="6" t="s">
        <v>543</v>
      </c>
    </row>
    <row r="135" spans="1:4">
      <c r="A135" s="828" t="s">
        <v>842</v>
      </c>
      <c r="B135" s="829" t="s">
        <v>843</v>
      </c>
      <c r="C135" s="829" t="s">
        <v>844</v>
      </c>
      <c r="D135" s="6" t="s">
        <v>845</v>
      </c>
    </row>
    <row r="136" spans="1:4">
      <c r="A136" s="828" t="s">
        <v>846</v>
      </c>
      <c r="B136" s="829" t="s">
        <v>847</v>
      </c>
      <c r="C136" s="829" t="s">
        <v>848</v>
      </c>
      <c r="D136" s="6" t="s">
        <v>845</v>
      </c>
    </row>
    <row r="137" spans="1:4">
      <c r="A137" s="828" t="s">
        <v>181</v>
      </c>
      <c r="B137" s="829" t="s">
        <v>849</v>
      </c>
      <c r="C137" s="831" t="s">
        <v>850</v>
      </c>
      <c r="D137" s="6" t="s">
        <v>851</v>
      </c>
    </row>
    <row r="138" spans="1:4">
      <c r="A138" s="830" t="s">
        <v>852</v>
      </c>
      <c r="B138" s="831" t="s">
        <v>853</v>
      </c>
      <c r="C138" s="831" t="s">
        <v>854</v>
      </c>
      <c r="D138" s="27" t="s">
        <v>851</v>
      </c>
    </row>
    <row r="139" spans="1:4">
      <c r="A139" s="830" t="s">
        <v>855</v>
      </c>
      <c r="B139" s="831" t="s">
        <v>856</v>
      </c>
      <c r="C139" s="831" t="s">
        <v>857</v>
      </c>
      <c r="D139" s="27" t="s">
        <v>851</v>
      </c>
    </row>
    <row r="140" spans="1:4">
      <c r="A140" s="828" t="s">
        <v>858</v>
      </c>
      <c r="B140" s="829" t="s">
        <v>859</v>
      </c>
      <c r="C140" s="831" t="s">
        <v>860</v>
      </c>
      <c r="D140" s="6" t="s">
        <v>851</v>
      </c>
    </row>
    <row r="141" spans="1:4">
      <c r="A141" s="828" t="s">
        <v>861</v>
      </c>
      <c r="B141" s="829" t="s">
        <v>862</v>
      </c>
      <c r="C141" s="829" t="s">
        <v>863</v>
      </c>
      <c r="D141" s="6" t="s">
        <v>864</v>
      </c>
    </row>
    <row r="142" spans="1:4">
      <c r="A142" s="828" t="s">
        <v>865</v>
      </c>
      <c r="B142" s="829" t="s">
        <v>866</v>
      </c>
      <c r="C142" s="829"/>
      <c r="D142" s="6"/>
    </row>
    <row r="143" spans="1:4">
      <c r="A143" s="828" t="s">
        <v>867</v>
      </c>
      <c r="B143" s="829" t="s">
        <v>868</v>
      </c>
      <c r="C143" s="829" t="s">
        <v>869</v>
      </c>
      <c r="D143" s="6" t="s">
        <v>864</v>
      </c>
    </row>
    <row r="144" spans="1:4">
      <c r="A144" s="828" t="s">
        <v>870</v>
      </c>
      <c r="B144" s="829" t="s">
        <v>871</v>
      </c>
      <c r="C144" s="829" t="s">
        <v>872</v>
      </c>
      <c r="D144" s="6" t="s">
        <v>807</v>
      </c>
    </row>
    <row r="145" spans="1:4">
      <c r="A145" s="828" t="s">
        <v>873</v>
      </c>
      <c r="B145" s="829" t="s">
        <v>874</v>
      </c>
      <c r="C145" s="829" t="s">
        <v>875</v>
      </c>
      <c r="D145" s="6" t="s">
        <v>807</v>
      </c>
    </row>
    <row r="146" spans="1:4">
      <c r="A146" s="828" t="s">
        <v>876</v>
      </c>
      <c r="B146" s="829" t="s">
        <v>877</v>
      </c>
      <c r="C146" s="829" t="s">
        <v>878</v>
      </c>
      <c r="D146" s="6" t="s">
        <v>777</v>
      </c>
    </row>
    <row r="147" spans="1:4">
      <c r="A147" s="828" t="s">
        <v>879</v>
      </c>
      <c r="B147" s="829" t="s">
        <v>880</v>
      </c>
      <c r="C147" s="829" t="s">
        <v>881</v>
      </c>
      <c r="D147" s="6" t="s">
        <v>777</v>
      </c>
    </row>
    <row r="148" spans="1:4">
      <c r="A148" s="828" t="s">
        <v>183</v>
      </c>
      <c r="B148" s="829" t="s">
        <v>882</v>
      </c>
      <c r="C148" s="829" t="s">
        <v>883</v>
      </c>
      <c r="D148" s="6"/>
    </row>
    <row r="149" spans="1:4">
      <c r="A149" s="828" t="s">
        <v>884</v>
      </c>
      <c r="B149" s="829" t="s">
        <v>885</v>
      </c>
      <c r="C149" s="829" t="s">
        <v>886</v>
      </c>
      <c r="D149" s="6" t="s">
        <v>864</v>
      </c>
    </row>
    <row r="150" spans="1:4">
      <c r="A150" s="828" t="s">
        <v>887</v>
      </c>
      <c r="B150" s="829" t="s">
        <v>888</v>
      </c>
      <c r="C150" s="829" t="s">
        <v>889</v>
      </c>
      <c r="D150" s="6" t="s">
        <v>777</v>
      </c>
    </row>
    <row r="151" spans="1:4">
      <c r="A151" s="828" t="s">
        <v>890</v>
      </c>
      <c r="B151" s="829" t="s">
        <v>891</v>
      </c>
      <c r="C151" s="829" t="s">
        <v>892</v>
      </c>
      <c r="D151" s="6" t="s">
        <v>851</v>
      </c>
    </row>
    <row r="152" spans="1:4">
      <c r="A152" s="828" t="s">
        <v>893</v>
      </c>
      <c r="B152" s="829" t="s">
        <v>894</v>
      </c>
      <c r="C152" s="829" t="s">
        <v>895</v>
      </c>
      <c r="D152" s="6" t="s">
        <v>777</v>
      </c>
    </row>
    <row r="153" spans="1:4">
      <c r="A153" s="830" t="s">
        <v>851</v>
      </c>
      <c r="B153" s="829" t="s">
        <v>632</v>
      </c>
      <c r="C153" s="829" t="s">
        <v>633</v>
      </c>
      <c r="D153" s="6" t="s">
        <v>543</v>
      </c>
    </row>
    <row r="154" spans="1:4">
      <c r="A154" s="830" t="s">
        <v>896</v>
      </c>
      <c r="B154" s="829" t="s">
        <v>897</v>
      </c>
      <c r="C154" s="831" t="s">
        <v>898</v>
      </c>
      <c r="D154" s="6" t="s">
        <v>543</v>
      </c>
    </row>
    <row r="155" spans="1:4">
      <c r="A155" s="828" t="s">
        <v>899</v>
      </c>
      <c r="B155" s="829" t="s">
        <v>900</v>
      </c>
      <c r="C155" s="829" t="s">
        <v>901</v>
      </c>
      <c r="D155" s="6" t="s">
        <v>820</v>
      </c>
    </row>
    <row r="156" spans="1:4">
      <c r="A156" s="842" t="s">
        <v>902</v>
      </c>
      <c r="B156" s="835" t="s">
        <v>903</v>
      </c>
      <c r="C156" s="835" t="s">
        <v>904</v>
      </c>
      <c r="D156" s="10" t="s">
        <v>845</v>
      </c>
    </row>
    <row r="157" spans="1:4" ht="15.75">
      <c r="A157" s="825" t="s">
        <v>537</v>
      </c>
      <c r="B157" s="1616" t="s">
        <v>530</v>
      </c>
      <c r="C157" s="1617"/>
      <c r="D157" s="4" t="s">
        <v>905</v>
      </c>
    </row>
    <row r="158" spans="1:4">
      <c r="A158" s="826" t="s">
        <v>4</v>
      </c>
      <c r="B158" s="827" t="s">
        <v>5</v>
      </c>
      <c r="C158" s="827" t="s">
        <v>539</v>
      </c>
      <c r="D158" s="5" t="s">
        <v>540</v>
      </c>
    </row>
    <row r="159" spans="1:4">
      <c r="A159" s="828" t="s">
        <v>906</v>
      </c>
      <c r="B159" s="843" t="s">
        <v>907</v>
      </c>
      <c r="C159" s="829" t="s">
        <v>908</v>
      </c>
      <c r="D159" s="6" t="s">
        <v>543</v>
      </c>
    </row>
    <row r="160" spans="1:4">
      <c r="A160" s="828" t="s">
        <v>909</v>
      </c>
      <c r="B160" s="829" t="s">
        <v>910</v>
      </c>
      <c r="C160" s="829" t="s">
        <v>911</v>
      </c>
      <c r="D160" s="6" t="s">
        <v>543</v>
      </c>
    </row>
    <row r="161" spans="1:4">
      <c r="A161" s="828" t="s">
        <v>802</v>
      </c>
      <c r="B161" s="829" t="s">
        <v>803</v>
      </c>
      <c r="C161" s="829" t="s">
        <v>912</v>
      </c>
      <c r="D161" s="6" t="s">
        <v>543</v>
      </c>
    </row>
    <row r="162" spans="1:4">
      <c r="A162" s="828" t="s">
        <v>913</v>
      </c>
      <c r="B162" s="829" t="s">
        <v>914</v>
      </c>
      <c r="C162" s="829" t="s">
        <v>915</v>
      </c>
      <c r="D162" s="6" t="s">
        <v>543</v>
      </c>
    </row>
    <row r="163" spans="1:4">
      <c r="A163" s="828" t="s">
        <v>916</v>
      </c>
      <c r="B163" s="829" t="s">
        <v>917</v>
      </c>
      <c r="C163" s="829" t="s">
        <v>918</v>
      </c>
      <c r="D163" s="6" t="s">
        <v>543</v>
      </c>
    </row>
    <row r="164" spans="1:4">
      <c r="A164" s="828" t="s">
        <v>919</v>
      </c>
      <c r="B164" s="829" t="s">
        <v>920</v>
      </c>
      <c r="C164" s="829" t="s">
        <v>921</v>
      </c>
      <c r="D164" s="6" t="s">
        <v>543</v>
      </c>
    </row>
    <row r="165" spans="1:4">
      <c r="A165" s="828" t="s">
        <v>922</v>
      </c>
      <c r="B165" s="829" t="s">
        <v>682</v>
      </c>
      <c r="C165" s="829" t="s">
        <v>683</v>
      </c>
      <c r="D165" s="6" t="s">
        <v>543</v>
      </c>
    </row>
    <row r="166" spans="1:4">
      <c r="A166" s="828" t="s">
        <v>923</v>
      </c>
      <c r="B166" s="15" t="s">
        <v>924</v>
      </c>
      <c r="C166" s="829" t="s">
        <v>925</v>
      </c>
      <c r="D166" s="6"/>
    </row>
    <row r="167" spans="1:4">
      <c r="A167" s="828" t="s">
        <v>628</v>
      </c>
      <c r="B167" s="31" t="s">
        <v>629</v>
      </c>
      <c r="C167" s="31" t="s">
        <v>630</v>
      </c>
      <c r="D167" s="9" t="s">
        <v>543</v>
      </c>
    </row>
    <row r="168" spans="1:4" ht="15.75">
      <c r="A168" s="844" t="s">
        <v>537</v>
      </c>
      <c r="B168" s="1618" t="s">
        <v>926</v>
      </c>
      <c r="C168" s="1619"/>
      <c r="D168" s="29" t="s">
        <v>927</v>
      </c>
    </row>
    <row r="169" spans="1:4">
      <c r="A169" s="826" t="s">
        <v>4</v>
      </c>
      <c r="B169" s="827" t="s">
        <v>5</v>
      </c>
      <c r="C169" s="827" t="s">
        <v>539</v>
      </c>
      <c r="D169" s="5" t="s">
        <v>540</v>
      </c>
    </row>
    <row r="170" spans="1:4">
      <c r="A170" s="832" t="s">
        <v>928</v>
      </c>
      <c r="B170" s="31" t="s">
        <v>929</v>
      </c>
      <c r="C170" s="845"/>
      <c r="D170" s="9" t="s">
        <v>807</v>
      </c>
    </row>
    <row r="171" spans="1:4">
      <c r="A171" s="832" t="s">
        <v>930</v>
      </c>
      <c r="B171" s="31" t="s">
        <v>931</v>
      </c>
      <c r="C171" s="845"/>
      <c r="D171" s="9" t="s">
        <v>932</v>
      </c>
    </row>
    <row r="172" spans="1:4">
      <c r="A172" s="832" t="s">
        <v>933</v>
      </c>
      <c r="B172" s="31" t="s">
        <v>934</v>
      </c>
      <c r="C172" s="845"/>
      <c r="D172" s="9" t="s">
        <v>807</v>
      </c>
    </row>
    <row r="173" spans="1:4">
      <c r="A173" s="832" t="s">
        <v>935</v>
      </c>
      <c r="B173" s="31" t="s">
        <v>934</v>
      </c>
      <c r="C173" s="845"/>
      <c r="D173" s="9" t="s">
        <v>807</v>
      </c>
    </row>
    <row r="174" spans="1:4">
      <c r="A174" s="832" t="s">
        <v>936</v>
      </c>
      <c r="B174" s="31" t="s">
        <v>937</v>
      </c>
      <c r="C174" s="845"/>
      <c r="D174" s="9" t="s">
        <v>851</v>
      </c>
    </row>
    <row r="175" spans="1:4">
      <c r="A175" s="832" t="s">
        <v>27</v>
      </c>
      <c r="B175" s="31" t="s">
        <v>739</v>
      </c>
      <c r="C175" s="845"/>
      <c r="D175" s="9"/>
    </row>
    <row r="176" spans="1:4">
      <c r="A176" s="832" t="s">
        <v>938</v>
      </c>
      <c r="B176" s="31" t="s">
        <v>939</v>
      </c>
      <c r="C176" s="845"/>
      <c r="D176" s="9" t="s">
        <v>807</v>
      </c>
    </row>
    <row r="177" spans="1:4">
      <c r="A177" s="832" t="s">
        <v>940</v>
      </c>
      <c r="B177" s="31" t="s">
        <v>941</v>
      </c>
      <c r="C177" s="845"/>
      <c r="D177" s="9" t="s">
        <v>807</v>
      </c>
    </row>
    <row r="178" spans="1:4">
      <c r="A178" s="832" t="s">
        <v>942</v>
      </c>
      <c r="B178" s="31" t="s">
        <v>943</v>
      </c>
      <c r="C178" s="845"/>
      <c r="D178" s="9" t="s">
        <v>807</v>
      </c>
    </row>
    <row r="179" spans="1:4">
      <c r="A179" s="832" t="s">
        <v>944</v>
      </c>
      <c r="B179" s="31" t="s">
        <v>945</v>
      </c>
      <c r="C179" s="845"/>
      <c r="D179" s="9" t="s">
        <v>807</v>
      </c>
    </row>
    <row r="180" spans="1:4">
      <c r="A180" s="832" t="s">
        <v>946</v>
      </c>
      <c r="B180" s="31" t="s">
        <v>947</v>
      </c>
      <c r="C180" s="845"/>
      <c r="D180" s="9" t="s">
        <v>851</v>
      </c>
    </row>
    <row r="181" spans="1:4">
      <c r="A181" s="832" t="s">
        <v>948</v>
      </c>
      <c r="B181" s="31" t="s">
        <v>949</v>
      </c>
      <c r="C181" s="845"/>
      <c r="D181" s="9" t="s">
        <v>851</v>
      </c>
    </row>
    <row r="182" spans="1:4">
      <c r="A182" s="832" t="s">
        <v>950</v>
      </c>
      <c r="B182" s="31" t="s">
        <v>951</v>
      </c>
      <c r="C182" s="845"/>
      <c r="D182" s="9" t="s">
        <v>851</v>
      </c>
    </row>
    <row r="183" spans="1:4">
      <c r="A183" s="832" t="s">
        <v>952</v>
      </c>
      <c r="B183" s="31" t="s">
        <v>953</v>
      </c>
      <c r="C183" s="845"/>
      <c r="D183" s="9" t="s">
        <v>851</v>
      </c>
    </row>
    <row r="184" spans="1:4">
      <c r="A184" s="832" t="s">
        <v>954</v>
      </c>
      <c r="B184" s="31" t="s">
        <v>955</v>
      </c>
      <c r="C184" s="31"/>
      <c r="D184" s="9" t="s">
        <v>807</v>
      </c>
    </row>
    <row r="185" spans="1:4">
      <c r="A185" s="832" t="s">
        <v>956</v>
      </c>
      <c r="B185" s="31" t="s">
        <v>957</v>
      </c>
      <c r="C185" s="845"/>
      <c r="D185" s="9" t="s">
        <v>851</v>
      </c>
    </row>
    <row r="186" spans="1:4">
      <c r="A186" s="832" t="s">
        <v>958</v>
      </c>
      <c r="B186" s="31" t="s">
        <v>739</v>
      </c>
      <c r="C186" s="845"/>
      <c r="D186" s="9" t="s">
        <v>851</v>
      </c>
    </row>
    <row r="187" spans="1:4">
      <c r="A187" s="832" t="s">
        <v>959</v>
      </c>
      <c r="B187" s="31" t="s">
        <v>960</v>
      </c>
      <c r="C187" s="845"/>
      <c r="D187" s="9" t="s">
        <v>807</v>
      </c>
    </row>
    <row r="188" spans="1:4">
      <c r="A188" s="832" t="s">
        <v>961</v>
      </c>
      <c r="B188" s="31" t="s">
        <v>962</v>
      </c>
      <c r="C188" s="845"/>
      <c r="D188" s="9" t="s">
        <v>851</v>
      </c>
    </row>
    <row r="189" spans="1:4">
      <c r="A189" s="832" t="s">
        <v>963</v>
      </c>
      <c r="B189" s="31" t="s">
        <v>964</v>
      </c>
      <c r="C189" s="845"/>
      <c r="D189" s="9" t="s">
        <v>965</v>
      </c>
    </row>
    <row r="190" spans="1:4">
      <c r="A190" s="832" t="s">
        <v>966</v>
      </c>
      <c r="B190" s="31" t="s">
        <v>967</v>
      </c>
      <c r="C190" s="845"/>
      <c r="D190" s="9" t="s">
        <v>965</v>
      </c>
    </row>
    <row r="191" spans="1:4" ht="14.25" customHeight="1">
      <c r="A191" s="846" t="s">
        <v>968</v>
      </c>
      <c r="B191" s="847" t="s">
        <v>969</v>
      </c>
      <c r="C191" s="848"/>
      <c r="D191" s="21" t="s">
        <v>965</v>
      </c>
    </row>
    <row r="192" spans="1:4">
      <c r="A192" s="832" t="s">
        <v>970</v>
      </c>
      <c r="B192" s="31" t="s">
        <v>971</v>
      </c>
      <c r="C192" s="31"/>
      <c r="D192" s="9" t="s">
        <v>972</v>
      </c>
    </row>
    <row r="193" spans="1:4">
      <c r="A193" s="832" t="s">
        <v>973</v>
      </c>
      <c r="B193" s="31" t="s">
        <v>934</v>
      </c>
      <c r="C193" s="31"/>
      <c r="D193" s="9" t="s">
        <v>807</v>
      </c>
    </row>
    <row r="194" spans="1:4" ht="15.75">
      <c r="A194" s="825" t="s">
        <v>537</v>
      </c>
      <c r="B194" s="1615" t="s">
        <v>798</v>
      </c>
      <c r="C194" s="1615"/>
      <c r="D194" s="16" t="s">
        <v>799</v>
      </c>
    </row>
    <row r="195" spans="1:4">
      <c r="A195" s="827" t="s">
        <v>4</v>
      </c>
      <c r="B195" s="827" t="s">
        <v>5</v>
      </c>
      <c r="C195" s="827" t="s">
        <v>539</v>
      </c>
      <c r="D195" s="5" t="s">
        <v>540</v>
      </c>
    </row>
    <row r="196" spans="1:4">
      <c r="A196" s="829" t="s">
        <v>974</v>
      </c>
      <c r="B196" s="829" t="s">
        <v>975</v>
      </c>
      <c r="C196" s="831" t="s">
        <v>976</v>
      </c>
      <c r="D196" s="6" t="s">
        <v>807</v>
      </c>
    </row>
    <row r="197" spans="1:4">
      <c r="A197" s="829" t="s">
        <v>977</v>
      </c>
      <c r="B197" s="829" t="s">
        <v>978</v>
      </c>
      <c r="C197" s="829" t="s">
        <v>979</v>
      </c>
      <c r="D197" s="6" t="s">
        <v>550</v>
      </c>
    </row>
    <row r="198" spans="1:4">
      <c r="A198" s="829" t="s">
        <v>820</v>
      </c>
      <c r="B198" s="829" t="s">
        <v>980</v>
      </c>
      <c r="C198" s="831" t="s">
        <v>981</v>
      </c>
      <c r="D198" s="6" t="s">
        <v>550</v>
      </c>
    </row>
    <row r="199" spans="1:4">
      <c r="A199" s="829" t="s">
        <v>982</v>
      </c>
      <c r="B199" s="829" t="s">
        <v>983</v>
      </c>
      <c r="C199" s="831" t="s">
        <v>984</v>
      </c>
      <c r="D199" s="6" t="s">
        <v>807</v>
      </c>
    </row>
    <row r="200" spans="1:4">
      <c r="A200" s="829" t="s">
        <v>985</v>
      </c>
      <c r="B200" s="829" t="s">
        <v>986</v>
      </c>
      <c r="C200" s="831" t="s">
        <v>987</v>
      </c>
      <c r="D200" s="6" t="s">
        <v>851</v>
      </c>
    </row>
    <row r="201" spans="1:4">
      <c r="A201" s="829" t="s">
        <v>988</v>
      </c>
      <c r="B201" s="829" t="s">
        <v>989</v>
      </c>
      <c r="C201" s="829" t="s">
        <v>990</v>
      </c>
      <c r="D201" s="6" t="s">
        <v>851</v>
      </c>
    </row>
    <row r="202" spans="1:4">
      <c r="A202" s="829" t="s">
        <v>991</v>
      </c>
      <c r="B202" s="829" t="s">
        <v>992</v>
      </c>
      <c r="C202" s="829" t="s">
        <v>993</v>
      </c>
      <c r="D202" s="6" t="s">
        <v>864</v>
      </c>
    </row>
    <row r="203" spans="1:4">
      <c r="A203" s="829" t="s">
        <v>994</v>
      </c>
      <c r="B203" s="829" t="s">
        <v>995</v>
      </c>
      <c r="C203" s="831" t="s">
        <v>996</v>
      </c>
      <c r="D203" s="6" t="s">
        <v>851</v>
      </c>
    </row>
    <row r="204" spans="1:4">
      <c r="A204" s="829" t="s">
        <v>997</v>
      </c>
      <c r="B204" s="829" t="s">
        <v>998</v>
      </c>
      <c r="C204" s="829" t="s">
        <v>999</v>
      </c>
      <c r="D204" s="6" t="s">
        <v>543</v>
      </c>
    </row>
    <row r="205" spans="1:4">
      <c r="A205" s="829" t="s">
        <v>699</v>
      </c>
      <c r="B205" s="829" t="s">
        <v>700</v>
      </c>
      <c r="C205" s="829" t="s">
        <v>1000</v>
      </c>
      <c r="D205" s="6" t="s">
        <v>543</v>
      </c>
    </row>
    <row r="206" spans="1:4">
      <c r="A206" s="829" t="s">
        <v>1001</v>
      </c>
      <c r="B206" s="829" t="s">
        <v>1002</v>
      </c>
      <c r="C206" s="829" t="s">
        <v>1003</v>
      </c>
      <c r="D206" s="6" t="s">
        <v>543</v>
      </c>
    </row>
    <row r="207" spans="1:4">
      <c r="A207" s="829" t="s">
        <v>1004</v>
      </c>
      <c r="B207" s="829" t="s">
        <v>1005</v>
      </c>
      <c r="C207" s="829" t="s">
        <v>1006</v>
      </c>
      <c r="D207" s="6" t="s">
        <v>543</v>
      </c>
    </row>
    <row r="208" spans="1:4">
      <c r="A208" s="829" t="s">
        <v>1007</v>
      </c>
      <c r="B208" s="829" t="s">
        <v>1008</v>
      </c>
      <c r="C208" s="829" t="s">
        <v>1009</v>
      </c>
      <c r="D208" s="6" t="s">
        <v>543</v>
      </c>
    </row>
    <row r="209" spans="1:4">
      <c r="A209" s="829" t="s">
        <v>1010</v>
      </c>
      <c r="B209" s="829" t="s">
        <v>1011</v>
      </c>
      <c r="C209" s="829" t="s">
        <v>1012</v>
      </c>
      <c r="D209" s="6" t="s">
        <v>543</v>
      </c>
    </row>
    <row r="210" spans="1:4">
      <c r="A210" s="829" t="s">
        <v>1013</v>
      </c>
      <c r="B210" s="829" t="s">
        <v>1014</v>
      </c>
      <c r="C210" s="829" t="s">
        <v>1015</v>
      </c>
      <c r="D210" s="6" t="s">
        <v>807</v>
      </c>
    </row>
    <row r="211" spans="1:4">
      <c r="A211" s="829" t="s">
        <v>1016</v>
      </c>
      <c r="B211" s="829" t="s">
        <v>1017</v>
      </c>
      <c r="C211" s="829" t="s">
        <v>1018</v>
      </c>
      <c r="D211" s="6" t="s">
        <v>807</v>
      </c>
    </row>
    <row r="212" spans="1:4">
      <c r="A212" s="829" t="s">
        <v>933</v>
      </c>
      <c r="B212" s="829" t="s">
        <v>934</v>
      </c>
      <c r="C212" s="829" t="s">
        <v>1019</v>
      </c>
      <c r="D212" s="6" t="s">
        <v>807</v>
      </c>
    </row>
    <row r="213" spans="1:4">
      <c r="A213" s="829" t="s">
        <v>1020</v>
      </c>
      <c r="B213" s="829" t="s">
        <v>1021</v>
      </c>
      <c r="C213" s="829" t="s">
        <v>1022</v>
      </c>
      <c r="D213" s="6" t="s">
        <v>864</v>
      </c>
    </row>
    <row r="214" spans="1:4">
      <c r="A214" s="829" t="s">
        <v>1023</v>
      </c>
      <c r="B214" s="829" t="s">
        <v>1024</v>
      </c>
      <c r="C214" s="829" t="s">
        <v>1025</v>
      </c>
      <c r="D214" s="6" t="s">
        <v>864</v>
      </c>
    </row>
    <row r="215" spans="1:4">
      <c r="A215" s="829" t="s">
        <v>1026</v>
      </c>
      <c r="B215" s="829" t="s">
        <v>1027</v>
      </c>
      <c r="C215" s="829" t="s">
        <v>1028</v>
      </c>
      <c r="D215" s="6" t="s">
        <v>864</v>
      </c>
    </row>
    <row r="216" spans="1:4">
      <c r="A216" s="829" t="s">
        <v>1004</v>
      </c>
      <c r="B216" s="829" t="s">
        <v>1005</v>
      </c>
      <c r="C216" s="829" t="s">
        <v>1006</v>
      </c>
      <c r="D216" s="6" t="s">
        <v>543</v>
      </c>
    </row>
    <row r="217" spans="1:4">
      <c r="A217" s="831" t="s">
        <v>1029</v>
      </c>
      <c r="B217" s="829" t="s">
        <v>1030</v>
      </c>
      <c r="C217" s="829" t="s">
        <v>1031</v>
      </c>
      <c r="D217" s="6" t="s">
        <v>543</v>
      </c>
    </row>
    <row r="218" spans="1:4">
      <c r="A218" s="831" t="s">
        <v>802</v>
      </c>
      <c r="B218" s="829" t="s">
        <v>803</v>
      </c>
      <c r="C218" s="829" t="s">
        <v>912</v>
      </c>
      <c r="D218" s="6" t="s">
        <v>543</v>
      </c>
    </row>
    <row r="219" spans="1:4">
      <c r="A219" s="829" t="s">
        <v>1032</v>
      </c>
      <c r="B219" s="829" t="s">
        <v>1033</v>
      </c>
      <c r="C219" s="829" t="s">
        <v>1034</v>
      </c>
      <c r="D219" s="6" t="s">
        <v>543</v>
      </c>
    </row>
    <row r="220" spans="1:4">
      <c r="A220" s="829" t="s">
        <v>1035</v>
      </c>
      <c r="B220" s="829" t="s">
        <v>1036</v>
      </c>
      <c r="C220" s="829" t="s">
        <v>1037</v>
      </c>
      <c r="D220" s="6" t="s">
        <v>543</v>
      </c>
    </row>
    <row r="221" spans="1:4">
      <c r="A221" s="829" t="s">
        <v>1038</v>
      </c>
      <c r="B221" s="829" t="s">
        <v>1039</v>
      </c>
      <c r="C221" s="829" t="s">
        <v>1040</v>
      </c>
      <c r="D221" s="6" t="s">
        <v>550</v>
      </c>
    </row>
    <row r="222" spans="1:4">
      <c r="A222" s="829" t="s">
        <v>580</v>
      </c>
      <c r="B222" s="829" t="s">
        <v>581</v>
      </c>
      <c r="C222" s="829" t="s">
        <v>582</v>
      </c>
      <c r="D222" s="6" t="s">
        <v>543</v>
      </c>
    </row>
    <row r="223" spans="1:4">
      <c r="A223" s="829" t="s">
        <v>1041</v>
      </c>
      <c r="B223" s="829" t="s">
        <v>1042</v>
      </c>
      <c r="C223" s="829" t="s">
        <v>1043</v>
      </c>
      <c r="D223" s="6" t="s">
        <v>807</v>
      </c>
    </row>
    <row r="224" spans="1:4">
      <c r="A224" s="829" t="s">
        <v>1044</v>
      </c>
      <c r="B224" s="829" t="s">
        <v>1045</v>
      </c>
      <c r="C224" s="829" t="s">
        <v>1046</v>
      </c>
      <c r="D224" s="6"/>
    </row>
    <row r="225" spans="1:4">
      <c r="A225" s="829" t="s">
        <v>1047</v>
      </c>
      <c r="B225" s="829" t="s">
        <v>1048</v>
      </c>
      <c r="C225" s="829" t="s">
        <v>1049</v>
      </c>
      <c r="D225" s="6" t="s">
        <v>543</v>
      </c>
    </row>
    <row r="226" spans="1:4">
      <c r="A226" s="829" t="s">
        <v>1050</v>
      </c>
      <c r="B226" s="829" t="s">
        <v>1051</v>
      </c>
      <c r="C226" s="829" t="s">
        <v>1052</v>
      </c>
      <c r="D226" s="6" t="s">
        <v>543</v>
      </c>
    </row>
    <row r="227" spans="1:4">
      <c r="A227" s="829" t="s">
        <v>1053</v>
      </c>
      <c r="B227" s="829" t="s">
        <v>1054</v>
      </c>
      <c r="C227" s="829"/>
      <c r="D227" s="6" t="s">
        <v>965</v>
      </c>
    </row>
    <row r="228" spans="1:4">
      <c r="A228" s="829" t="s">
        <v>842</v>
      </c>
      <c r="B228" s="829" t="s">
        <v>843</v>
      </c>
      <c r="C228" s="829" t="s">
        <v>844</v>
      </c>
      <c r="D228" s="6" t="s">
        <v>807</v>
      </c>
    </row>
    <row r="229" spans="1:4">
      <c r="A229" s="829" t="s">
        <v>1055</v>
      </c>
      <c r="B229" s="829" t="s">
        <v>1056</v>
      </c>
      <c r="C229" s="829" t="s">
        <v>1057</v>
      </c>
      <c r="D229" s="6" t="s">
        <v>1058</v>
      </c>
    </row>
    <row r="230" spans="1:4">
      <c r="A230" s="835" t="s">
        <v>1059</v>
      </c>
      <c r="B230" s="835" t="s">
        <v>1060</v>
      </c>
      <c r="C230" s="835" t="s">
        <v>1061</v>
      </c>
      <c r="D230" s="10" t="s">
        <v>807</v>
      </c>
    </row>
    <row r="231" spans="1:4" ht="15.75">
      <c r="A231" s="825" t="s">
        <v>537</v>
      </c>
      <c r="B231" s="1615" t="s">
        <v>102</v>
      </c>
      <c r="C231" s="1615"/>
      <c r="D231" s="4" t="s">
        <v>1062</v>
      </c>
    </row>
    <row r="232" spans="1:4">
      <c r="A232" s="826" t="s">
        <v>4</v>
      </c>
      <c r="B232" s="827" t="s">
        <v>5</v>
      </c>
      <c r="C232" s="827" t="s">
        <v>539</v>
      </c>
      <c r="D232" s="5" t="s">
        <v>540</v>
      </c>
    </row>
    <row r="233" spans="1:4">
      <c r="A233" s="828" t="s">
        <v>1063</v>
      </c>
      <c r="B233" s="829" t="s">
        <v>1064</v>
      </c>
      <c r="C233" s="831" t="s">
        <v>1065</v>
      </c>
      <c r="D233" s="6" t="s">
        <v>777</v>
      </c>
    </row>
    <row r="234" spans="1:4">
      <c r="A234" s="828" t="s">
        <v>1066</v>
      </c>
      <c r="B234" s="829" t="s">
        <v>1067</v>
      </c>
      <c r="C234" s="829" t="s">
        <v>1068</v>
      </c>
      <c r="D234" s="6" t="s">
        <v>777</v>
      </c>
    </row>
    <row r="235" spans="1:4">
      <c r="A235" s="828" t="s">
        <v>1069</v>
      </c>
      <c r="B235" s="829" t="s">
        <v>1070</v>
      </c>
      <c r="C235" s="831" t="s">
        <v>1071</v>
      </c>
      <c r="D235" s="6" t="s">
        <v>1072</v>
      </c>
    </row>
    <row r="236" spans="1:4">
      <c r="A236" s="828" t="s">
        <v>1073</v>
      </c>
      <c r="B236" s="829" t="s">
        <v>1074</v>
      </c>
      <c r="C236" s="831" t="s">
        <v>1075</v>
      </c>
      <c r="D236" s="6" t="s">
        <v>1072</v>
      </c>
    </row>
    <row r="237" spans="1:4">
      <c r="A237" s="828" t="s">
        <v>1076</v>
      </c>
      <c r="B237" s="829" t="s">
        <v>1077</v>
      </c>
      <c r="C237" s="831" t="s">
        <v>1078</v>
      </c>
      <c r="D237" s="6" t="s">
        <v>1072</v>
      </c>
    </row>
    <row r="238" spans="1:4">
      <c r="A238" s="828" t="s">
        <v>1079</v>
      </c>
      <c r="B238" s="829" t="s">
        <v>1080</v>
      </c>
      <c r="C238" s="829" t="s">
        <v>1081</v>
      </c>
      <c r="D238" s="6" t="s">
        <v>1072</v>
      </c>
    </row>
    <row r="239" spans="1:4">
      <c r="A239" s="828" t="s">
        <v>1082</v>
      </c>
      <c r="B239" s="829" t="s">
        <v>1083</v>
      </c>
      <c r="C239" s="829" t="s">
        <v>1084</v>
      </c>
      <c r="D239" s="6" t="s">
        <v>1072</v>
      </c>
    </row>
    <row r="240" spans="1:4">
      <c r="A240" s="828" t="s">
        <v>1085</v>
      </c>
      <c r="B240" s="829" t="s">
        <v>1086</v>
      </c>
      <c r="C240" s="831" t="s">
        <v>1087</v>
      </c>
      <c r="D240" s="6" t="s">
        <v>777</v>
      </c>
    </row>
    <row r="241" spans="1:6">
      <c r="A241" s="828" t="s">
        <v>1088</v>
      </c>
      <c r="B241" s="829" t="s">
        <v>1089</v>
      </c>
      <c r="C241" s="829" t="s">
        <v>1090</v>
      </c>
      <c r="D241" s="6" t="s">
        <v>1072</v>
      </c>
    </row>
    <row r="242" spans="1:6">
      <c r="A242" s="828" t="s">
        <v>1091</v>
      </c>
      <c r="B242" s="829" t="s">
        <v>1092</v>
      </c>
      <c r="C242" s="829" t="s">
        <v>1093</v>
      </c>
      <c r="D242" s="6" t="s">
        <v>1072</v>
      </c>
    </row>
    <row r="243" spans="1:6">
      <c r="A243" s="828" t="s">
        <v>1094</v>
      </c>
      <c r="B243" s="829" t="s">
        <v>1095</v>
      </c>
      <c r="C243" s="829" t="s">
        <v>1096</v>
      </c>
      <c r="D243" s="6" t="s">
        <v>1097</v>
      </c>
    </row>
    <row r="244" spans="1:6">
      <c r="A244" s="828" t="s">
        <v>1098</v>
      </c>
      <c r="B244" s="829" t="s">
        <v>1099</v>
      </c>
      <c r="C244" s="829" t="s">
        <v>1100</v>
      </c>
      <c r="D244" s="6" t="s">
        <v>777</v>
      </c>
    </row>
    <row r="245" spans="1:6">
      <c r="A245" s="828" t="s">
        <v>1101</v>
      </c>
      <c r="B245" s="829" t="s">
        <v>1102</v>
      </c>
      <c r="C245" s="829" t="s">
        <v>1103</v>
      </c>
      <c r="D245" s="6" t="s">
        <v>1072</v>
      </c>
    </row>
    <row r="246" spans="1:6">
      <c r="A246" s="828" t="s">
        <v>1104</v>
      </c>
      <c r="B246" s="829" t="s">
        <v>1105</v>
      </c>
      <c r="C246" s="829" t="s">
        <v>739</v>
      </c>
      <c r="D246" s="6" t="s">
        <v>972</v>
      </c>
    </row>
    <row r="247" spans="1:6">
      <c r="A247" s="828" t="s">
        <v>1106</v>
      </c>
      <c r="B247" s="829" t="s">
        <v>1107</v>
      </c>
      <c r="C247" s="829" t="s">
        <v>1108</v>
      </c>
      <c r="D247" s="6" t="s">
        <v>1072</v>
      </c>
    </row>
    <row r="248" spans="1:6">
      <c r="A248" s="828" t="s">
        <v>1109</v>
      </c>
      <c r="B248" s="829" t="s">
        <v>1110</v>
      </c>
      <c r="C248" s="829" t="s">
        <v>1111</v>
      </c>
      <c r="D248" s="6" t="s">
        <v>1072</v>
      </c>
    </row>
    <row r="249" spans="1:6">
      <c r="A249" s="828" t="s">
        <v>1112</v>
      </c>
      <c r="B249" s="829" t="s">
        <v>4159</v>
      </c>
      <c r="C249" s="829" t="s">
        <v>29</v>
      </c>
      <c r="D249" s="6" t="s">
        <v>29</v>
      </c>
      <c r="F249" t="s">
        <v>29</v>
      </c>
    </row>
    <row r="250" spans="1:6">
      <c r="A250" s="828" t="s">
        <v>27</v>
      </c>
      <c r="B250" s="829" t="s">
        <v>739</v>
      </c>
      <c r="C250" s="829" t="s">
        <v>683</v>
      </c>
      <c r="D250" s="6"/>
    </row>
    <row r="251" spans="1:6">
      <c r="A251" s="828" t="s">
        <v>268</v>
      </c>
      <c r="B251" s="829" t="s">
        <v>1116</v>
      </c>
      <c r="C251" s="849" t="s">
        <v>1117</v>
      </c>
      <c r="D251" s="6" t="s">
        <v>1072</v>
      </c>
    </row>
    <row r="252" spans="1:6">
      <c r="A252" s="828" t="s">
        <v>1118</v>
      </c>
      <c r="B252" s="829" t="s">
        <v>730</v>
      </c>
      <c r="C252" s="829" t="s">
        <v>1119</v>
      </c>
      <c r="D252" s="6" t="s">
        <v>777</v>
      </c>
    </row>
    <row r="253" spans="1:6">
      <c r="A253" s="828" t="s">
        <v>81</v>
      </c>
      <c r="B253" s="15" t="s">
        <v>1120</v>
      </c>
      <c r="C253" s="15" t="s">
        <v>1121</v>
      </c>
      <c r="D253" s="6"/>
    </row>
    <row r="254" spans="1:6">
      <c r="A254" s="830" t="s">
        <v>1122</v>
      </c>
      <c r="B254" s="829" t="s">
        <v>1123</v>
      </c>
      <c r="C254" s="15" t="s">
        <v>1124</v>
      </c>
      <c r="D254" s="27"/>
    </row>
    <row r="255" spans="1:6" ht="15.75">
      <c r="A255" s="844" t="s">
        <v>537</v>
      </c>
      <c r="B255" s="1618" t="s">
        <v>1125</v>
      </c>
      <c r="C255" s="1619"/>
      <c r="D255" s="30" t="s">
        <v>799</v>
      </c>
    </row>
    <row r="256" spans="1:6">
      <c r="A256" s="826" t="s">
        <v>4</v>
      </c>
      <c r="B256" s="827" t="s">
        <v>5</v>
      </c>
      <c r="C256" s="827" t="s">
        <v>539</v>
      </c>
      <c r="D256" s="5" t="s">
        <v>540</v>
      </c>
    </row>
    <row r="257" spans="1:4">
      <c r="A257" s="832" t="s">
        <v>778</v>
      </c>
      <c r="B257" s="31" t="s">
        <v>779</v>
      </c>
      <c r="C257" s="829" t="s">
        <v>793</v>
      </c>
      <c r="D257" s="9" t="s">
        <v>543</v>
      </c>
    </row>
    <row r="258" spans="1:4">
      <c r="A258" s="832" t="s">
        <v>1126</v>
      </c>
      <c r="B258" s="31" t="s">
        <v>1127</v>
      </c>
      <c r="C258" s="829" t="s">
        <v>1128</v>
      </c>
      <c r="D258" s="9" t="s">
        <v>543</v>
      </c>
    </row>
    <row r="259" spans="1:4">
      <c r="A259" s="832" t="s">
        <v>997</v>
      </c>
      <c r="B259" s="31" t="s">
        <v>998</v>
      </c>
      <c r="C259" s="829" t="s">
        <v>999</v>
      </c>
      <c r="D259" s="9" t="s">
        <v>543</v>
      </c>
    </row>
    <row r="260" spans="1:4">
      <c r="A260" s="832" t="s">
        <v>586</v>
      </c>
      <c r="B260" s="31" t="s">
        <v>587</v>
      </c>
      <c r="C260" s="829" t="s">
        <v>588</v>
      </c>
      <c r="D260" s="9" t="s">
        <v>543</v>
      </c>
    </row>
    <row r="261" spans="1:4">
      <c r="A261" s="832" t="s">
        <v>699</v>
      </c>
      <c r="B261" s="31" t="s">
        <v>700</v>
      </c>
      <c r="C261" s="829" t="s">
        <v>1000</v>
      </c>
      <c r="D261" s="9" t="s">
        <v>543</v>
      </c>
    </row>
    <row r="262" spans="1:4">
      <c r="A262" s="832" t="s">
        <v>1129</v>
      </c>
      <c r="B262" s="31" t="s">
        <v>1130</v>
      </c>
      <c r="C262" s="829" t="s">
        <v>1131</v>
      </c>
      <c r="D262" s="9" t="s">
        <v>543</v>
      </c>
    </row>
    <row r="263" spans="1:4">
      <c r="A263" s="832" t="s">
        <v>724</v>
      </c>
      <c r="B263" s="31" t="s">
        <v>725</v>
      </c>
      <c r="C263" s="829" t="s">
        <v>1132</v>
      </c>
      <c r="D263" s="9" t="s">
        <v>543</v>
      </c>
    </row>
    <row r="264" spans="1:4">
      <c r="A264" s="832" t="s">
        <v>592</v>
      </c>
      <c r="B264" s="31" t="s">
        <v>1133</v>
      </c>
      <c r="C264" s="829" t="s">
        <v>594</v>
      </c>
      <c r="D264" s="9" t="s">
        <v>543</v>
      </c>
    </row>
    <row r="265" spans="1:4">
      <c r="A265" s="832" t="s">
        <v>1001</v>
      </c>
      <c r="B265" s="31" t="s">
        <v>1002</v>
      </c>
      <c r="C265" s="829" t="s">
        <v>1003</v>
      </c>
      <c r="D265" s="9" t="s">
        <v>543</v>
      </c>
    </row>
    <row r="266" spans="1:4">
      <c r="A266" s="832" t="s">
        <v>1004</v>
      </c>
      <c r="B266" s="31" t="s">
        <v>1005</v>
      </c>
      <c r="C266" s="829" t="s">
        <v>1006</v>
      </c>
      <c r="D266" s="9" t="s">
        <v>543</v>
      </c>
    </row>
    <row r="267" spans="1:4">
      <c r="A267" s="832" t="s">
        <v>1007</v>
      </c>
      <c r="B267" s="31" t="s">
        <v>1008</v>
      </c>
      <c r="C267" s="829" t="s">
        <v>1009</v>
      </c>
      <c r="D267" s="9" t="s">
        <v>543</v>
      </c>
    </row>
    <row r="268" spans="1:4">
      <c r="A268" s="832" t="s">
        <v>727</v>
      </c>
      <c r="B268" s="31" t="s">
        <v>728</v>
      </c>
      <c r="C268" s="829" t="s">
        <v>1134</v>
      </c>
      <c r="D268" s="9" t="s">
        <v>543</v>
      </c>
    </row>
    <row r="269" spans="1:4">
      <c r="A269" s="832" t="s">
        <v>1135</v>
      </c>
      <c r="B269" s="31" t="s">
        <v>739</v>
      </c>
      <c r="C269" s="829" t="s">
        <v>683</v>
      </c>
      <c r="D269" s="9" t="s">
        <v>543</v>
      </c>
    </row>
    <row r="270" spans="1:4">
      <c r="A270" s="832" t="s">
        <v>684</v>
      </c>
      <c r="B270" s="31" t="s">
        <v>685</v>
      </c>
      <c r="C270" s="829" t="s">
        <v>786</v>
      </c>
      <c r="D270" s="9" t="s">
        <v>543</v>
      </c>
    </row>
    <row r="271" spans="1:4">
      <c r="A271" s="832" t="s">
        <v>544</v>
      </c>
      <c r="B271" s="31" t="s">
        <v>545</v>
      </c>
      <c r="C271" s="829" t="s">
        <v>546</v>
      </c>
      <c r="D271" s="9" t="s">
        <v>543</v>
      </c>
    </row>
    <row r="272" spans="1:4">
      <c r="A272" s="832" t="s">
        <v>707</v>
      </c>
      <c r="B272" s="31" t="s">
        <v>708</v>
      </c>
      <c r="C272" s="829" t="s">
        <v>1136</v>
      </c>
      <c r="D272" s="9" t="s">
        <v>543</v>
      </c>
    </row>
    <row r="273" spans="1:4">
      <c r="A273" s="832" t="s">
        <v>1137</v>
      </c>
      <c r="B273" s="31" t="s">
        <v>1138</v>
      </c>
      <c r="C273" s="829" t="s">
        <v>1139</v>
      </c>
      <c r="D273" s="9" t="s">
        <v>543</v>
      </c>
    </row>
    <row r="274" spans="1:4">
      <c r="A274" s="832" t="s">
        <v>580</v>
      </c>
      <c r="B274" s="31" t="s">
        <v>581</v>
      </c>
      <c r="C274" s="829" t="s">
        <v>582</v>
      </c>
      <c r="D274" s="9" t="s">
        <v>543</v>
      </c>
    </row>
    <row r="275" spans="1:4">
      <c r="A275" s="832" t="s">
        <v>1140</v>
      </c>
      <c r="B275" s="31" t="s">
        <v>1141</v>
      </c>
      <c r="C275" s="829" t="s">
        <v>1142</v>
      </c>
      <c r="D275" s="9" t="s">
        <v>543</v>
      </c>
    </row>
    <row r="276" spans="1:4">
      <c r="A276" s="832" t="s">
        <v>565</v>
      </c>
      <c r="B276" s="31" t="s">
        <v>566</v>
      </c>
      <c r="C276" s="829" t="s">
        <v>567</v>
      </c>
      <c r="D276" s="9" t="s">
        <v>543</v>
      </c>
    </row>
    <row r="277" spans="1:4">
      <c r="A277" s="832" t="s">
        <v>592</v>
      </c>
      <c r="B277" s="31" t="s">
        <v>1133</v>
      </c>
      <c r="C277" s="829" t="s">
        <v>594</v>
      </c>
      <c r="D277" s="9" t="s">
        <v>543</v>
      </c>
    </row>
    <row r="278" spans="1:4">
      <c r="A278" s="846" t="s">
        <v>1143</v>
      </c>
      <c r="B278" s="847" t="s">
        <v>1144</v>
      </c>
      <c r="C278" s="850" t="s">
        <v>1145</v>
      </c>
      <c r="D278" s="21" t="s">
        <v>543</v>
      </c>
    </row>
    <row r="279" spans="1:4">
      <c r="A279" s="832" t="s">
        <v>604</v>
      </c>
      <c r="B279" s="31" t="s">
        <v>605</v>
      </c>
      <c r="C279" s="829" t="s">
        <v>606</v>
      </c>
      <c r="D279" s="9" t="s">
        <v>543</v>
      </c>
    </row>
    <row r="280" spans="1:4">
      <c r="A280" s="832" t="s">
        <v>442</v>
      </c>
      <c r="B280" s="31" t="s">
        <v>713</v>
      </c>
      <c r="C280" s="829" t="s">
        <v>1146</v>
      </c>
      <c r="D280" s="9" t="s">
        <v>543</v>
      </c>
    </row>
    <row r="281" spans="1:4">
      <c r="A281" s="832" t="s">
        <v>1147</v>
      </c>
      <c r="B281" s="31" t="s">
        <v>1148</v>
      </c>
      <c r="C281" s="829" t="s">
        <v>1149</v>
      </c>
      <c r="D281" s="9" t="s">
        <v>864</v>
      </c>
    </row>
    <row r="282" spans="1:4">
      <c r="A282" s="832" t="s">
        <v>577</v>
      </c>
      <c r="B282" s="31" t="s">
        <v>578</v>
      </c>
      <c r="C282" s="829" t="s">
        <v>579</v>
      </c>
      <c r="D282" s="9" t="s">
        <v>543</v>
      </c>
    </row>
    <row r="283" spans="1:4">
      <c r="A283" s="832" t="s">
        <v>1150</v>
      </c>
      <c r="B283" s="31" t="s">
        <v>1151</v>
      </c>
      <c r="C283" s="850" t="s">
        <v>1152</v>
      </c>
      <c r="D283" s="9" t="s">
        <v>543</v>
      </c>
    </row>
    <row r="284" spans="1:4">
      <c r="A284" s="832" t="s">
        <v>720</v>
      </c>
      <c r="B284" s="31" t="s">
        <v>721</v>
      </c>
      <c r="C284" s="829" t="s">
        <v>1153</v>
      </c>
      <c r="D284" s="9" t="s">
        <v>543</v>
      </c>
    </row>
    <row r="285" spans="1:4">
      <c r="A285" s="832" t="s">
        <v>1154</v>
      </c>
      <c r="B285" s="31" t="s">
        <v>1155</v>
      </c>
      <c r="C285" s="829" t="s">
        <v>1156</v>
      </c>
      <c r="D285" s="9" t="s">
        <v>543</v>
      </c>
    </row>
    <row r="286" spans="1:4">
      <c r="A286" s="832" t="s">
        <v>1157</v>
      </c>
      <c r="B286" s="31" t="s">
        <v>1158</v>
      </c>
      <c r="C286" s="829" t="s">
        <v>1159</v>
      </c>
      <c r="D286" s="9" t="s">
        <v>543</v>
      </c>
    </row>
    <row r="287" spans="1:4">
      <c r="A287" s="832" t="s">
        <v>896</v>
      </c>
      <c r="B287" s="31" t="s">
        <v>897</v>
      </c>
      <c r="C287" s="829" t="s">
        <v>898</v>
      </c>
      <c r="D287" s="9" t="s">
        <v>543</v>
      </c>
    </row>
    <row r="288" spans="1:4">
      <c r="A288" s="846" t="s">
        <v>613</v>
      </c>
      <c r="B288" s="847" t="s">
        <v>614</v>
      </c>
      <c r="C288" s="829" t="s">
        <v>615</v>
      </c>
      <c r="D288" s="21" t="s">
        <v>543</v>
      </c>
    </row>
    <row r="289" spans="1:4">
      <c r="A289" s="846" t="s">
        <v>1160</v>
      </c>
      <c r="B289" s="847" t="s">
        <v>1161</v>
      </c>
      <c r="C289" s="829" t="s">
        <v>1162</v>
      </c>
      <c r="D289" s="21" t="s">
        <v>756</v>
      </c>
    </row>
    <row r="290" spans="1:4">
      <c r="A290" s="846" t="s">
        <v>1163</v>
      </c>
      <c r="B290" s="847" t="s">
        <v>1164</v>
      </c>
      <c r="C290" s="851" t="s">
        <v>1165</v>
      </c>
      <c r="D290" s="21" t="s">
        <v>543</v>
      </c>
    </row>
    <row r="291" spans="1:4">
      <c r="A291" s="846" t="s">
        <v>1166</v>
      </c>
      <c r="B291" s="31" t="s">
        <v>1167</v>
      </c>
      <c r="C291" s="829" t="s">
        <v>1168</v>
      </c>
      <c r="D291" s="31" t="s">
        <v>543</v>
      </c>
    </row>
    <row r="292" spans="1:4">
      <c r="A292" s="832" t="s">
        <v>778</v>
      </c>
      <c r="B292" s="31" t="s">
        <v>779</v>
      </c>
      <c r="C292" s="829" t="s">
        <v>793</v>
      </c>
      <c r="D292" s="9" t="s">
        <v>543</v>
      </c>
    </row>
    <row r="293" spans="1:4">
      <c r="A293" s="832" t="s">
        <v>1169</v>
      </c>
      <c r="B293" s="31" t="s">
        <v>1170</v>
      </c>
      <c r="C293" s="831" t="s">
        <v>1171</v>
      </c>
      <c r="D293" s="9" t="s">
        <v>864</v>
      </c>
    </row>
    <row r="294" spans="1:4">
      <c r="A294" s="852" t="s">
        <v>1172</v>
      </c>
      <c r="B294" s="853" t="s">
        <v>1173</v>
      </c>
      <c r="C294" s="854" t="s">
        <v>1174</v>
      </c>
      <c r="D294" s="26" t="s">
        <v>543</v>
      </c>
    </row>
    <row r="295" spans="1:4" ht="15.75">
      <c r="A295" s="855" t="s">
        <v>537</v>
      </c>
      <c r="B295" s="1620" t="s">
        <v>499</v>
      </c>
      <c r="C295" s="1620"/>
      <c r="D295" s="32" t="s">
        <v>1062</v>
      </c>
    </row>
    <row r="296" spans="1:4">
      <c r="A296" s="825" t="s">
        <v>4</v>
      </c>
      <c r="B296" s="856" t="s">
        <v>5</v>
      </c>
      <c r="C296" s="856" t="s">
        <v>539</v>
      </c>
      <c r="D296" s="16" t="s">
        <v>540</v>
      </c>
    </row>
    <row r="297" spans="1:4">
      <c r="A297" s="828" t="s">
        <v>1175</v>
      </c>
      <c r="B297" s="829" t="s">
        <v>1176</v>
      </c>
      <c r="C297" s="829" t="s">
        <v>1177</v>
      </c>
      <c r="D297" s="6" t="s">
        <v>731</v>
      </c>
    </row>
    <row r="298" spans="1:4">
      <c r="A298" s="828" t="s">
        <v>1178</v>
      </c>
      <c r="B298" s="829" t="s">
        <v>1179</v>
      </c>
      <c r="C298" s="829" t="s">
        <v>1180</v>
      </c>
      <c r="D298" s="6" t="s">
        <v>731</v>
      </c>
    </row>
    <row r="299" spans="1:4">
      <c r="A299" s="828" t="s">
        <v>795</v>
      </c>
      <c r="B299" s="829" t="s">
        <v>796</v>
      </c>
      <c r="C299" s="829" t="s">
        <v>797</v>
      </c>
      <c r="D299" s="6" t="s">
        <v>543</v>
      </c>
    </row>
    <row r="300" spans="1:4">
      <c r="A300" s="828" t="s">
        <v>724</v>
      </c>
      <c r="B300" s="829" t="s">
        <v>725</v>
      </c>
      <c r="C300" s="829" t="s">
        <v>1132</v>
      </c>
      <c r="D300" s="6" t="s">
        <v>543</v>
      </c>
    </row>
    <row r="301" spans="1:4">
      <c r="A301" s="828" t="s">
        <v>1181</v>
      </c>
      <c r="B301" s="829" t="s">
        <v>1182</v>
      </c>
      <c r="C301" s="829" t="s">
        <v>1183</v>
      </c>
      <c r="D301" s="6" t="s">
        <v>731</v>
      </c>
    </row>
    <row r="302" spans="1:4">
      <c r="A302" s="828" t="s">
        <v>1129</v>
      </c>
      <c r="B302" s="829" t="s">
        <v>1130</v>
      </c>
      <c r="C302" s="829" t="s">
        <v>1131</v>
      </c>
      <c r="D302" s="6" t="s">
        <v>543</v>
      </c>
    </row>
    <row r="303" spans="1:4">
      <c r="A303" s="828" t="s">
        <v>1184</v>
      </c>
      <c r="B303" s="829" t="s">
        <v>1185</v>
      </c>
      <c r="C303" s="829" t="s">
        <v>1186</v>
      </c>
      <c r="D303" s="6" t="s">
        <v>731</v>
      </c>
    </row>
    <row r="304" spans="1:4">
      <c r="A304" s="828" t="s">
        <v>718</v>
      </c>
      <c r="B304" s="829" t="s">
        <v>719</v>
      </c>
      <c r="C304" s="829" t="s">
        <v>1187</v>
      </c>
      <c r="D304" s="6" t="s">
        <v>543</v>
      </c>
    </row>
    <row r="305" spans="1:4">
      <c r="A305" s="828" t="s">
        <v>1188</v>
      </c>
      <c r="B305" s="829" t="s">
        <v>1189</v>
      </c>
      <c r="C305" s="829" t="s">
        <v>1190</v>
      </c>
      <c r="D305" s="6" t="s">
        <v>731</v>
      </c>
    </row>
    <row r="306" spans="1:4">
      <c r="A306" s="828" t="s">
        <v>720</v>
      </c>
      <c r="B306" s="829" t="s">
        <v>721</v>
      </c>
      <c r="C306" s="829" t="s">
        <v>1153</v>
      </c>
      <c r="D306" s="6" t="s">
        <v>543</v>
      </c>
    </row>
    <row r="307" spans="1:4">
      <c r="A307" s="828" t="s">
        <v>1126</v>
      </c>
      <c r="B307" s="829" t="s">
        <v>1127</v>
      </c>
      <c r="C307" s="829" t="s">
        <v>1128</v>
      </c>
      <c r="D307" s="6" t="s">
        <v>543</v>
      </c>
    </row>
    <row r="308" spans="1:4">
      <c r="A308" s="828" t="s">
        <v>1191</v>
      </c>
      <c r="B308" s="829" t="s">
        <v>1192</v>
      </c>
      <c r="C308" s="829" t="s">
        <v>1193</v>
      </c>
      <c r="D308" s="6" t="s">
        <v>731</v>
      </c>
    </row>
    <row r="309" spans="1:4">
      <c r="A309" s="828" t="s">
        <v>1194</v>
      </c>
      <c r="B309" s="829" t="s">
        <v>1195</v>
      </c>
      <c r="C309" s="829" t="s">
        <v>1196</v>
      </c>
      <c r="D309" s="6" t="s">
        <v>731</v>
      </c>
    </row>
    <row r="310" spans="1:4">
      <c r="A310" s="828" t="s">
        <v>1197</v>
      </c>
      <c r="B310" s="829" t="s">
        <v>1198</v>
      </c>
      <c r="C310" s="829" t="s">
        <v>1199</v>
      </c>
      <c r="D310" s="6" t="s">
        <v>731</v>
      </c>
    </row>
    <row r="311" spans="1:4">
      <c r="A311" s="828" t="s">
        <v>1200</v>
      </c>
      <c r="B311" s="829" t="s">
        <v>1201</v>
      </c>
      <c r="C311" s="829" t="s">
        <v>1202</v>
      </c>
      <c r="D311" s="6" t="s">
        <v>731</v>
      </c>
    </row>
    <row r="312" spans="1:4">
      <c r="A312" s="828" t="s">
        <v>598</v>
      </c>
      <c r="B312" s="829" t="s">
        <v>599</v>
      </c>
      <c r="C312" s="829" t="s">
        <v>600</v>
      </c>
      <c r="D312" s="6" t="s">
        <v>543</v>
      </c>
    </row>
    <row r="313" spans="1:4">
      <c r="A313" s="828" t="s">
        <v>27</v>
      </c>
      <c r="B313" s="829" t="s">
        <v>739</v>
      </c>
      <c r="C313" s="829" t="s">
        <v>683</v>
      </c>
      <c r="D313" s="6" t="s">
        <v>543</v>
      </c>
    </row>
    <row r="314" spans="1:4">
      <c r="A314" s="828" t="s">
        <v>839</v>
      </c>
      <c r="B314" s="829" t="s">
        <v>840</v>
      </c>
      <c r="C314" s="829" t="s">
        <v>841</v>
      </c>
      <c r="D314" s="6" t="s">
        <v>543</v>
      </c>
    </row>
    <row r="315" spans="1:4">
      <c r="A315" s="828" t="s">
        <v>1203</v>
      </c>
      <c r="B315" s="829" t="s">
        <v>1204</v>
      </c>
      <c r="C315" s="849" t="s">
        <v>1205</v>
      </c>
      <c r="D315" s="6" t="s">
        <v>731</v>
      </c>
    </row>
    <row r="316" spans="1:4">
      <c r="A316" s="828" t="s">
        <v>110</v>
      </c>
      <c r="B316" s="829" t="s">
        <v>554</v>
      </c>
      <c r="C316" s="829" t="s">
        <v>555</v>
      </c>
      <c r="D316" s="6" t="s">
        <v>543</v>
      </c>
    </row>
    <row r="317" spans="1:4">
      <c r="A317" s="830" t="s">
        <v>729</v>
      </c>
      <c r="B317" s="831" t="s">
        <v>730</v>
      </c>
      <c r="C317" s="831" t="s">
        <v>1119</v>
      </c>
      <c r="D317" s="27" t="s">
        <v>731</v>
      </c>
    </row>
    <row r="318" spans="1:4">
      <c r="A318" s="828" t="s">
        <v>1206</v>
      </c>
      <c r="B318" s="829" t="s">
        <v>1207</v>
      </c>
      <c r="C318" s="857" t="s">
        <v>1208</v>
      </c>
      <c r="D318" s="6" t="s">
        <v>731</v>
      </c>
    </row>
    <row r="319" spans="1:4">
      <c r="A319" s="828" t="s">
        <v>544</v>
      </c>
      <c r="B319" s="829" t="s">
        <v>545</v>
      </c>
      <c r="C319" s="829" t="s">
        <v>546</v>
      </c>
      <c r="D319" s="6" t="s">
        <v>543</v>
      </c>
    </row>
    <row r="320" spans="1:4">
      <c r="A320" s="828" t="s">
        <v>1209</v>
      </c>
      <c r="B320" s="829" t="s">
        <v>1210</v>
      </c>
      <c r="C320" s="829" t="s">
        <v>1211</v>
      </c>
      <c r="D320" s="6" t="s">
        <v>731</v>
      </c>
    </row>
    <row r="321" spans="1:4">
      <c r="A321" s="828" t="s">
        <v>592</v>
      </c>
      <c r="B321" s="829" t="s">
        <v>1133</v>
      </c>
      <c r="C321" s="829" t="s">
        <v>594</v>
      </c>
      <c r="D321" s="6" t="s">
        <v>543</v>
      </c>
    </row>
    <row r="322" spans="1:4">
      <c r="A322" s="828" t="s">
        <v>1212</v>
      </c>
      <c r="B322" s="829" t="s">
        <v>1213</v>
      </c>
      <c r="C322" s="829" t="s">
        <v>1214</v>
      </c>
      <c r="D322" s="6" t="s">
        <v>731</v>
      </c>
    </row>
    <row r="323" spans="1:4">
      <c r="A323" s="828" t="s">
        <v>1143</v>
      </c>
      <c r="B323" s="829" t="s">
        <v>1144</v>
      </c>
      <c r="C323" s="829" t="s">
        <v>1145</v>
      </c>
      <c r="D323" s="6" t="s">
        <v>543</v>
      </c>
    </row>
    <row r="324" spans="1:4">
      <c r="A324" s="828" t="s">
        <v>1215</v>
      </c>
      <c r="B324" s="829" t="s">
        <v>1216</v>
      </c>
      <c r="C324" s="829" t="s">
        <v>1217</v>
      </c>
      <c r="D324" s="6" t="s">
        <v>731</v>
      </c>
    </row>
    <row r="325" spans="1:4">
      <c r="A325" s="828" t="s">
        <v>568</v>
      </c>
      <c r="B325" s="829" t="s">
        <v>569</v>
      </c>
      <c r="C325" s="829" t="s">
        <v>570</v>
      </c>
      <c r="D325" s="6"/>
    </row>
    <row r="326" spans="1:4">
      <c r="A326" s="830" t="s">
        <v>634</v>
      </c>
      <c r="B326" s="831" t="s">
        <v>635</v>
      </c>
      <c r="C326" s="829" t="s">
        <v>636</v>
      </c>
      <c r="D326" s="6" t="s">
        <v>543</v>
      </c>
    </row>
    <row r="327" spans="1:4">
      <c r="A327" s="828" t="s">
        <v>1218</v>
      </c>
      <c r="B327" s="829" t="s">
        <v>1219</v>
      </c>
      <c r="C327" s="829" t="s">
        <v>1220</v>
      </c>
      <c r="D327" s="6" t="s">
        <v>731</v>
      </c>
    </row>
    <row r="328" spans="1:4">
      <c r="A328" s="828" t="s">
        <v>734</v>
      </c>
      <c r="B328" s="829" t="s">
        <v>735</v>
      </c>
      <c r="C328" s="829" t="s">
        <v>1221</v>
      </c>
      <c r="D328" s="6" t="s">
        <v>731</v>
      </c>
    </row>
    <row r="329" spans="1:4">
      <c r="A329" s="828" t="s">
        <v>1222</v>
      </c>
      <c r="B329" s="829" t="s">
        <v>1223</v>
      </c>
      <c r="C329" s="829" t="s">
        <v>1224</v>
      </c>
      <c r="D329" s="6" t="s">
        <v>731</v>
      </c>
    </row>
    <row r="330" spans="1:4">
      <c r="A330" s="828" t="s">
        <v>1225</v>
      </c>
      <c r="B330" s="829" t="s">
        <v>1226</v>
      </c>
      <c r="C330" s="829" t="s">
        <v>1227</v>
      </c>
      <c r="D330" s="6" t="s">
        <v>731</v>
      </c>
    </row>
    <row r="331" spans="1:4" ht="15.75">
      <c r="A331" s="844" t="s">
        <v>537</v>
      </c>
      <c r="B331" s="1621" t="s">
        <v>1228</v>
      </c>
      <c r="C331" s="1621"/>
      <c r="D331" s="29" t="s">
        <v>1229</v>
      </c>
    </row>
    <row r="332" spans="1:4">
      <c r="A332" s="826" t="s">
        <v>4</v>
      </c>
      <c r="B332" s="827" t="s">
        <v>5</v>
      </c>
      <c r="C332" s="827" t="s">
        <v>539</v>
      </c>
      <c r="D332" s="5" t="s">
        <v>540</v>
      </c>
    </row>
    <row r="333" spans="1:4">
      <c r="A333" s="832" t="s">
        <v>1230</v>
      </c>
      <c r="B333" s="31" t="s">
        <v>1231</v>
      </c>
      <c r="C333" s="31"/>
      <c r="D333" s="9" t="s">
        <v>550</v>
      </c>
    </row>
    <row r="334" spans="1:4" ht="15" customHeight="1">
      <c r="A334" s="832" t="s">
        <v>601</v>
      </c>
      <c r="B334" s="31" t="s">
        <v>602</v>
      </c>
      <c r="C334" s="31"/>
      <c r="D334" s="9" t="s">
        <v>550</v>
      </c>
    </row>
    <row r="335" spans="1:4">
      <c r="A335" s="832" t="s">
        <v>827</v>
      </c>
      <c r="B335" s="31" t="s">
        <v>828</v>
      </c>
      <c r="C335" s="31"/>
      <c r="D335" s="9" t="s">
        <v>550</v>
      </c>
    </row>
    <row r="336" spans="1:4">
      <c r="A336" s="832" t="s">
        <v>1232</v>
      </c>
      <c r="B336" s="31" t="s">
        <v>1233</v>
      </c>
      <c r="C336" s="31"/>
      <c r="D336" s="9" t="s">
        <v>550</v>
      </c>
    </row>
    <row r="337" spans="1:4">
      <c r="A337" s="832" t="s">
        <v>1234</v>
      </c>
      <c r="B337" s="31" t="s">
        <v>1235</v>
      </c>
      <c r="C337" s="31"/>
      <c r="D337" s="9" t="s">
        <v>1115</v>
      </c>
    </row>
    <row r="338" spans="1:4">
      <c r="A338" s="832" t="s">
        <v>1236</v>
      </c>
      <c r="B338" s="31" t="s">
        <v>1237</v>
      </c>
      <c r="C338" s="31"/>
      <c r="D338" s="9" t="s">
        <v>550</v>
      </c>
    </row>
    <row r="339" spans="1:4">
      <c r="A339" s="832" t="s">
        <v>1238</v>
      </c>
      <c r="B339" s="31" t="s">
        <v>623</v>
      </c>
      <c r="C339" s="31"/>
      <c r="D339" s="9" t="s">
        <v>550</v>
      </c>
    </row>
    <row r="340" spans="1:4">
      <c r="A340" s="832" t="s">
        <v>1239</v>
      </c>
      <c r="B340" s="31" t="s">
        <v>1240</v>
      </c>
      <c r="C340" s="31" t="s">
        <v>1241</v>
      </c>
      <c r="D340" s="9" t="s">
        <v>550</v>
      </c>
    </row>
    <row r="341" spans="1:4">
      <c r="A341" s="832" t="s">
        <v>1242</v>
      </c>
      <c r="B341" s="31" t="s">
        <v>1243</v>
      </c>
      <c r="C341" s="31" t="s">
        <v>1244</v>
      </c>
      <c r="D341" s="9" t="s">
        <v>550</v>
      </c>
    </row>
    <row r="342" spans="1:4">
      <c r="A342" s="832" t="s">
        <v>1245</v>
      </c>
      <c r="B342" s="31" t="s">
        <v>1246</v>
      </c>
      <c r="C342" s="31"/>
      <c r="D342" s="9" t="s">
        <v>1115</v>
      </c>
    </row>
    <row r="343" spans="1:4">
      <c r="A343" s="832" t="s">
        <v>1247</v>
      </c>
      <c r="B343" s="31" t="s">
        <v>1248</v>
      </c>
      <c r="C343" s="31" t="s">
        <v>1249</v>
      </c>
      <c r="D343" s="9" t="s">
        <v>851</v>
      </c>
    </row>
    <row r="344" spans="1:4">
      <c r="A344" s="832" t="s">
        <v>1250</v>
      </c>
      <c r="B344" s="31" t="s">
        <v>1251</v>
      </c>
      <c r="C344" s="31"/>
      <c r="D344" s="9" t="s">
        <v>550</v>
      </c>
    </row>
    <row r="345" spans="1:4">
      <c r="A345" s="832" t="s">
        <v>1252</v>
      </c>
      <c r="B345" s="31" t="s">
        <v>1253</v>
      </c>
      <c r="C345" s="31"/>
      <c r="D345" s="9" t="s">
        <v>550</v>
      </c>
    </row>
    <row r="346" spans="1:4">
      <c r="A346" s="832" t="s">
        <v>1230</v>
      </c>
      <c r="B346" s="31" t="s">
        <v>1231</v>
      </c>
      <c r="C346" s="31"/>
      <c r="D346" s="9" t="s">
        <v>550</v>
      </c>
    </row>
    <row r="347" spans="1:4">
      <c r="A347" s="832" t="s">
        <v>827</v>
      </c>
      <c r="B347" s="31" t="s">
        <v>828</v>
      </c>
      <c r="C347" s="31"/>
      <c r="D347" s="9" t="s">
        <v>550</v>
      </c>
    </row>
    <row r="348" spans="1:4">
      <c r="A348" s="832" t="s">
        <v>1254</v>
      </c>
      <c r="B348" s="31" t="s">
        <v>1255</v>
      </c>
      <c r="C348" s="31"/>
      <c r="D348" s="9" t="s">
        <v>550</v>
      </c>
    </row>
    <row r="349" spans="1:4">
      <c r="A349" s="832" t="s">
        <v>1256</v>
      </c>
      <c r="B349" s="31" t="s">
        <v>1257</v>
      </c>
      <c r="C349" s="31"/>
      <c r="D349" s="9" t="s">
        <v>1115</v>
      </c>
    </row>
    <row r="350" spans="1:4">
      <c r="A350" s="832" t="s">
        <v>1258</v>
      </c>
      <c r="B350" s="31" t="s">
        <v>1259</v>
      </c>
      <c r="C350" s="829" t="s">
        <v>1260</v>
      </c>
      <c r="D350" s="9" t="s">
        <v>550</v>
      </c>
    </row>
    <row r="351" spans="1:4">
      <c r="A351" s="832" t="s">
        <v>1261</v>
      </c>
      <c r="B351" s="31" t="s">
        <v>1262</v>
      </c>
      <c r="C351" s="31"/>
      <c r="D351" s="9" t="s">
        <v>1115</v>
      </c>
    </row>
    <row r="352" spans="1:4">
      <c r="A352" s="832" t="s">
        <v>1263</v>
      </c>
      <c r="B352" s="31" t="s">
        <v>1264</v>
      </c>
      <c r="C352" s="31"/>
      <c r="D352" s="9" t="s">
        <v>550</v>
      </c>
    </row>
    <row r="353" spans="1:4">
      <c r="A353" s="832" t="s">
        <v>1265</v>
      </c>
      <c r="B353" s="31" t="s">
        <v>1266</v>
      </c>
      <c r="C353" s="31"/>
      <c r="D353" s="9" t="s">
        <v>1115</v>
      </c>
    </row>
    <row r="354" spans="1:4">
      <c r="A354" s="832" t="s">
        <v>182</v>
      </c>
      <c r="B354" s="31" t="s">
        <v>1267</v>
      </c>
      <c r="C354" s="31" t="s">
        <v>1268</v>
      </c>
      <c r="D354" s="9" t="s">
        <v>550</v>
      </c>
    </row>
    <row r="355" spans="1:4">
      <c r="A355" s="832" t="s">
        <v>1038</v>
      </c>
      <c r="B355" s="31" t="s">
        <v>1039</v>
      </c>
      <c r="C355" s="31"/>
      <c r="D355" s="9" t="s">
        <v>550</v>
      </c>
    </row>
    <row r="356" spans="1:4">
      <c r="A356" s="832" t="s">
        <v>1269</v>
      </c>
      <c r="B356" s="31" t="s">
        <v>1270</v>
      </c>
      <c r="C356" s="31"/>
      <c r="D356" s="9" t="s">
        <v>550</v>
      </c>
    </row>
    <row r="357" spans="1:4">
      <c r="A357" s="832" t="s">
        <v>1271</v>
      </c>
      <c r="B357" s="31" t="s">
        <v>1272</v>
      </c>
      <c r="C357" s="31"/>
      <c r="D357" s="9" t="s">
        <v>1115</v>
      </c>
    </row>
    <row r="358" spans="1:4">
      <c r="A358" s="832" t="s">
        <v>1273</v>
      </c>
      <c r="B358" s="31" t="s">
        <v>1274</v>
      </c>
      <c r="C358" s="31"/>
      <c r="D358" s="9" t="s">
        <v>550</v>
      </c>
    </row>
    <row r="359" spans="1:4">
      <c r="A359" s="858" t="s">
        <v>1275</v>
      </c>
      <c r="B359" s="31" t="s">
        <v>1276</v>
      </c>
      <c r="C359" s="31"/>
      <c r="D359" s="33" t="s">
        <v>550</v>
      </c>
    </row>
    <row r="360" spans="1:4">
      <c r="A360" s="832" t="s">
        <v>1277</v>
      </c>
      <c r="B360" s="31" t="s">
        <v>1278</v>
      </c>
      <c r="C360" s="31"/>
      <c r="D360" s="9" t="s">
        <v>550</v>
      </c>
    </row>
    <row r="361" spans="1:4">
      <c r="A361" s="858" t="s">
        <v>1279</v>
      </c>
      <c r="B361" s="31" t="s">
        <v>1280</v>
      </c>
      <c r="C361" s="31"/>
      <c r="D361" s="33" t="s">
        <v>1115</v>
      </c>
    </row>
    <row r="362" spans="1:4">
      <c r="A362" s="832" t="s">
        <v>1281</v>
      </c>
      <c r="B362" s="31" t="s">
        <v>1282</v>
      </c>
      <c r="C362" s="31"/>
      <c r="D362" s="9" t="s">
        <v>550</v>
      </c>
    </row>
    <row r="363" spans="1:4">
      <c r="A363" s="832" t="s">
        <v>1283</v>
      </c>
      <c r="B363" s="31" t="s">
        <v>1284</v>
      </c>
      <c r="C363" s="31"/>
      <c r="D363" s="9" t="s">
        <v>550</v>
      </c>
    </row>
    <row r="364" spans="1:4">
      <c r="A364" s="832" t="s">
        <v>1285</v>
      </c>
      <c r="B364" s="31" t="s">
        <v>1286</v>
      </c>
      <c r="C364" s="31" t="s">
        <v>1287</v>
      </c>
      <c r="D364" s="9" t="s">
        <v>851</v>
      </c>
    </row>
    <row r="365" spans="1:4">
      <c r="A365" s="832" t="s">
        <v>1288</v>
      </c>
      <c r="B365" s="31" t="s">
        <v>1289</v>
      </c>
      <c r="C365" s="31"/>
      <c r="D365" s="9"/>
    </row>
    <row r="366" spans="1:4">
      <c r="A366" s="832" t="s">
        <v>1290</v>
      </c>
      <c r="B366" s="31" t="s">
        <v>1291</v>
      </c>
      <c r="C366" s="31"/>
      <c r="D366" s="9"/>
    </row>
    <row r="367" spans="1:4">
      <c r="A367" s="832" t="s">
        <v>1292</v>
      </c>
      <c r="B367" s="31" t="s">
        <v>1293</v>
      </c>
      <c r="C367" s="31"/>
      <c r="D367" s="9" t="s">
        <v>550</v>
      </c>
    </row>
    <row r="368" spans="1:4">
      <c r="A368" s="832" t="s">
        <v>1294</v>
      </c>
      <c r="B368" s="31" t="s">
        <v>1295</v>
      </c>
      <c r="C368" s="31"/>
      <c r="D368" s="9" t="s">
        <v>550</v>
      </c>
    </row>
    <row r="369" spans="1:4">
      <c r="A369" s="832" t="s">
        <v>1296</v>
      </c>
      <c r="B369" s="31" t="s">
        <v>1297</v>
      </c>
      <c r="C369" s="31"/>
      <c r="D369" s="9" t="s">
        <v>550</v>
      </c>
    </row>
    <row r="370" spans="1:4">
      <c r="A370" s="852" t="s">
        <v>1298</v>
      </c>
      <c r="B370" s="837" t="s">
        <v>1299</v>
      </c>
      <c r="C370" s="837"/>
      <c r="D370" s="34" t="s">
        <v>550</v>
      </c>
    </row>
    <row r="371" spans="1:4" ht="15.75">
      <c r="A371" s="825" t="s">
        <v>537</v>
      </c>
      <c r="B371" s="1616" t="s">
        <v>1300</v>
      </c>
      <c r="C371" s="1617"/>
      <c r="D371" s="4" t="s">
        <v>1301</v>
      </c>
    </row>
    <row r="372" spans="1:4">
      <c r="A372" s="826" t="s">
        <v>4</v>
      </c>
      <c r="B372" s="827" t="s">
        <v>5</v>
      </c>
      <c r="C372" s="827" t="s">
        <v>539</v>
      </c>
      <c r="D372" s="5" t="s">
        <v>540</v>
      </c>
    </row>
    <row r="373" spans="1:4">
      <c r="A373" s="828" t="s">
        <v>547</v>
      </c>
      <c r="B373" s="829" t="s">
        <v>548</v>
      </c>
      <c r="C373" s="829" t="s">
        <v>549</v>
      </c>
      <c r="D373" s="6" t="s">
        <v>550</v>
      </c>
    </row>
    <row r="374" spans="1:4">
      <c r="A374" s="828" t="s">
        <v>565</v>
      </c>
      <c r="B374" s="829" t="s">
        <v>566</v>
      </c>
      <c r="C374" s="829" t="s">
        <v>567</v>
      </c>
      <c r="D374" s="6" t="s">
        <v>543</v>
      </c>
    </row>
    <row r="375" spans="1:4">
      <c r="A375" s="828" t="s">
        <v>774</v>
      </c>
      <c r="B375" s="829" t="s">
        <v>775</v>
      </c>
      <c r="C375" s="829" t="s">
        <v>776</v>
      </c>
      <c r="D375" s="6" t="s">
        <v>777</v>
      </c>
    </row>
    <row r="376" spans="1:4">
      <c r="A376" s="828" t="s">
        <v>740</v>
      </c>
      <c r="B376" s="829" t="s">
        <v>741</v>
      </c>
      <c r="C376" s="829" t="s">
        <v>742</v>
      </c>
      <c r="D376" s="6" t="s">
        <v>777</v>
      </c>
    </row>
    <row r="377" spans="1:4">
      <c r="A377" s="828" t="s">
        <v>1242</v>
      </c>
      <c r="B377" s="829" t="s">
        <v>1243</v>
      </c>
      <c r="C377" s="829" t="s">
        <v>1244</v>
      </c>
      <c r="D377" s="6" t="s">
        <v>550</v>
      </c>
    </row>
    <row r="378" spans="1:4">
      <c r="A378" s="828" t="s">
        <v>1143</v>
      </c>
      <c r="B378" s="829" t="s">
        <v>1144</v>
      </c>
      <c r="C378" s="829" t="s">
        <v>1145</v>
      </c>
      <c r="D378" s="6" t="s">
        <v>543</v>
      </c>
    </row>
    <row r="379" spans="1:4">
      <c r="A379" s="828" t="s">
        <v>1302</v>
      </c>
      <c r="B379" s="829" t="s">
        <v>1303</v>
      </c>
      <c r="C379" s="829" t="s">
        <v>1304</v>
      </c>
      <c r="D379" s="6" t="s">
        <v>777</v>
      </c>
    </row>
    <row r="380" spans="1:4">
      <c r="A380" s="828" t="s">
        <v>1305</v>
      </c>
      <c r="B380" s="829" t="s">
        <v>1306</v>
      </c>
      <c r="C380" s="829" t="s">
        <v>1307</v>
      </c>
      <c r="D380" s="6" t="s">
        <v>777</v>
      </c>
    </row>
    <row r="381" spans="1:4">
      <c r="A381" s="828" t="s">
        <v>1038</v>
      </c>
      <c r="B381" s="829" t="s">
        <v>1039</v>
      </c>
      <c r="C381" s="829" t="s">
        <v>1040</v>
      </c>
      <c r="D381" s="6" t="s">
        <v>550</v>
      </c>
    </row>
    <row r="382" spans="1:4">
      <c r="A382" s="828" t="s">
        <v>1258</v>
      </c>
      <c r="B382" s="829" t="s">
        <v>1259</v>
      </c>
      <c r="C382" s="829" t="s">
        <v>1260</v>
      </c>
      <c r="D382" s="6" t="s">
        <v>550</v>
      </c>
    </row>
    <row r="383" spans="1:4">
      <c r="A383" s="828" t="s">
        <v>1252</v>
      </c>
      <c r="B383" s="829" t="s">
        <v>1253</v>
      </c>
      <c r="C383" s="829" t="s">
        <v>1308</v>
      </c>
      <c r="D383" s="6" t="s">
        <v>550</v>
      </c>
    </row>
    <row r="384" spans="1:4">
      <c r="A384" s="828" t="s">
        <v>562</v>
      </c>
      <c r="B384" s="829" t="s">
        <v>563</v>
      </c>
      <c r="C384" s="829" t="s">
        <v>564</v>
      </c>
      <c r="D384" s="6" t="s">
        <v>550</v>
      </c>
    </row>
    <row r="385" spans="1:4">
      <c r="A385" s="828" t="s">
        <v>1309</v>
      </c>
      <c r="B385" s="829" t="s">
        <v>1310</v>
      </c>
      <c r="C385" s="829" t="s">
        <v>1311</v>
      </c>
      <c r="D385" s="6" t="s">
        <v>1312</v>
      </c>
    </row>
    <row r="386" spans="1:4">
      <c r="A386" s="828" t="s">
        <v>607</v>
      </c>
      <c r="B386" s="829" t="s">
        <v>608</v>
      </c>
      <c r="C386" s="829" t="s">
        <v>609</v>
      </c>
      <c r="D386" s="6" t="s">
        <v>543</v>
      </c>
    </row>
    <row r="387" spans="1:4">
      <c r="A387" s="828" t="s">
        <v>559</v>
      </c>
      <c r="B387" s="829" t="s">
        <v>560</v>
      </c>
      <c r="C387" s="829" t="s">
        <v>561</v>
      </c>
      <c r="D387" s="6" t="s">
        <v>543</v>
      </c>
    </row>
    <row r="388" spans="1:4">
      <c r="A388" s="828" t="s">
        <v>1313</v>
      </c>
      <c r="B388" s="829" t="s">
        <v>1314</v>
      </c>
      <c r="C388" s="829" t="s">
        <v>1315</v>
      </c>
      <c r="D388" s="6" t="s">
        <v>777</v>
      </c>
    </row>
    <row r="389" spans="1:4">
      <c r="A389" s="828" t="s">
        <v>1254</v>
      </c>
      <c r="B389" s="829" t="s">
        <v>1255</v>
      </c>
      <c r="C389" s="829" t="s">
        <v>1316</v>
      </c>
      <c r="D389" s="6" t="s">
        <v>550</v>
      </c>
    </row>
    <row r="390" spans="1:4">
      <c r="A390" s="828" t="s">
        <v>27</v>
      </c>
      <c r="B390" s="829" t="s">
        <v>739</v>
      </c>
      <c r="C390" s="829" t="s">
        <v>683</v>
      </c>
      <c r="D390" s="6" t="s">
        <v>543</v>
      </c>
    </row>
    <row r="391" spans="1:4">
      <c r="A391" s="828" t="s">
        <v>181</v>
      </c>
      <c r="B391" s="829" t="s">
        <v>849</v>
      </c>
      <c r="C391" s="831" t="s">
        <v>850</v>
      </c>
      <c r="D391" s="6" t="s">
        <v>851</v>
      </c>
    </row>
    <row r="392" spans="1:4" ht="12" customHeight="1">
      <c r="A392" s="828" t="s">
        <v>1317</v>
      </c>
      <c r="B392" s="829" t="s">
        <v>1318</v>
      </c>
      <c r="C392" s="831" t="s">
        <v>1319</v>
      </c>
      <c r="D392" s="6" t="s">
        <v>807</v>
      </c>
    </row>
    <row r="393" spans="1:4" ht="12" customHeight="1">
      <c r="A393" s="828" t="s">
        <v>1269</v>
      </c>
      <c r="B393" s="829" t="s">
        <v>1270</v>
      </c>
      <c r="C393" s="829" t="s">
        <v>1320</v>
      </c>
      <c r="D393" s="6" t="s">
        <v>550</v>
      </c>
    </row>
    <row r="394" spans="1:4">
      <c r="A394" s="828" t="s">
        <v>1263</v>
      </c>
      <c r="B394" s="829" t="s">
        <v>1264</v>
      </c>
      <c r="C394" s="849" t="s">
        <v>1321</v>
      </c>
      <c r="D394" s="6" t="s">
        <v>550</v>
      </c>
    </row>
    <row r="395" spans="1:4">
      <c r="A395" s="828" t="s">
        <v>1273</v>
      </c>
      <c r="B395" s="829" t="s">
        <v>1274</v>
      </c>
      <c r="C395" s="829" t="s">
        <v>1322</v>
      </c>
      <c r="D395" s="6" t="s">
        <v>550</v>
      </c>
    </row>
    <row r="396" spans="1:4">
      <c r="A396" s="828" t="s">
        <v>833</v>
      </c>
      <c r="B396" s="829" t="s">
        <v>834</v>
      </c>
      <c r="C396" s="829" t="s">
        <v>835</v>
      </c>
      <c r="D396" s="6" t="s">
        <v>807</v>
      </c>
    </row>
    <row r="397" spans="1:4" ht="15.75">
      <c r="A397" s="825" t="s">
        <v>537</v>
      </c>
      <c r="B397" s="1615" t="s">
        <v>434</v>
      </c>
      <c r="C397" s="1615"/>
      <c r="D397" s="4" t="s">
        <v>686</v>
      </c>
    </row>
    <row r="398" spans="1:4">
      <c r="A398" s="826" t="s">
        <v>4</v>
      </c>
      <c r="B398" s="827" t="s">
        <v>5</v>
      </c>
      <c r="C398" s="827" t="s">
        <v>539</v>
      </c>
      <c r="D398" s="5" t="s">
        <v>540</v>
      </c>
    </row>
    <row r="399" spans="1:4">
      <c r="A399" s="828" t="s">
        <v>1323</v>
      </c>
      <c r="B399" s="829" t="s">
        <v>929</v>
      </c>
      <c r="C399" s="829" t="s">
        <v>1324</v>
      </c>
      <c r="D399" s="6" t="s">
        <v>807</v>
      </c>
    </row>
    <row r="400" spans="1:4">
      <c r="A400" s="828" t="s">
        <v>830</v>
      </c>
      <c r="B400" s="829" t="s">
        <v>831</v>
      </c>
      <c r="C400" s="829" t="s">
        <v>832</v>
      </c>
      <c r="D400" s="6" t="s">
        <v>807</v>
      </c>
    </row>
    <row r="401" spans="1:4">
      <c r="A401" s="828" t="s">
        <v>1325</v>
      </c>
      <c r="B401" s="829" t="s">
        <v>1326</v>
      </c>
      <c r="C401" s="829" t="s">
        <v>1327</v>
      </c>
      <c r="D401" s="6" t="s">
        <v>807</v>
      </c>
    </row>
    <row r="402" spans="1:4">
      <c r="A402" s="828" t="s">
        <v>1328</v>
      </c>
      <c r="B402" s="829" t="s">
        <v>1329</v>
      </c>
      <c r="C402" s="829" t="s">
        <v>1330</v>
      </c>
      <c r="D402" s="6" t="s">
        <v>1331</v>
      </c>
    </row>
    <row r="403" spans="1:4">
      <c r="A403" s="828" t="s">
        <v>1332</v>
      </c>
      <c r="B403" s="829" t="s">
        <v>1333</v>
      </c>
      <c r="C403" s="829" t="s">
        <v>1334</v>
      </c>
      <c r="D403" s="6" t="s">
        <v>807</v>
      </c>
    </row>
    <row r="404" spans="1:4">
      <c r="A404" s="828" t="s">
        <v>954</v>
      </c>
      <c r="B404" s="829" t="s">
        <v>955</v>
      </c>
      <c r="C404" s="829" t="s">
        <v>1335</v>
      </c>
      <c r="D404" s="6" t="s">
        <v>807</v>
      </c>
    </row>
    <row r="405" spans="1:4">
      <c r="A405" s="828" t="s">
        <v>1336</v>
      </c>
      <c r="B405" s="829" t="s">
        <v>1337</v>
      </c>
      <c r="C405" s="371" t="s">
        <v>1338</v>
      </c>
      <c r="D405" s="6" t="s">
        <v>807</v>
      </c>
    </row>
    <row r="406" spans="1:4">
      <c r="A406" s="828" t="s">
        <v>727</v>
      </c>
      <c r="B406" s="829" t="s">
        <v>728</v>
      </c>
      <c r="C406" s="829" t="s">
        <v>1134</v>
      </c>
      <c r="D406" s="6" t="s">
        <v>543</v>
      </c>
    </row>
    <row r="407" spans="1:4">
      <c r="A407" s="828" t="s">
        <v>1339</v>
      </c>
      <c r="B407" s="829" t="s">
        <v>1340</v>
      </c>
      <c r="C407" s="829" t="s">
        <v>1341</v>
      </c>
      <c r="D407" s="6"/>
    </row>
    <row r="408" spans="1:4">
      <c r="A408" s="828" t="s">
        <v>1342</v>
      </c>
      <c r="B408" s="829" t="s">
        <v>1343</v>
      </c>
      <c r="C408" s="829" t="s">
        <v>1344</v>
      </c>
      <c r="D408" s="6"/>
    </row>
    <row r="409" spans="1:4">
      <c r="A409" s="828" t="s">
        <v>1345</v>
      </c>
      <c r="B409" s="829" t="s">
        <v>1346</v>
      </c>
      <c r="C409" s="829" t="s">
        <v>1347</v>
      </c>
      <c r="D409" s="6"/>
    </row>
    <row r="410" spans="1:4">
      <c r="A410" s="828" t="s">
        <v>1348</v>
      </c>
      <c r="B410" s="829" t="s">
        <v>1349</v>
      </c>
      <c r="C410" s="829" t="s">
        <v>1350</v>
      </c>
      <c r="D410" s="6" t="s">
        <v>807</v>
      </c>
    </row>
    <row r="411" spans="1:4">
      <c r="A411" s="828" t="s">
        <v>1351</v>
      </c>
      <c r="B411" s="829" t="s">
        <v>1352</v>
      </c>
      <c r="C411" s="829" t="s">
        <v>1353</v>
      </c>
      <c r="D411" s="6" t="s">
        <v>807</v>
      </c>
    </row>
    <row r="412" spans="1:4">
      <c r="A412" s="830" t="s">
        <v>1354</v>
      </c>
      <c r="B412" s="831" t="s">
        <v>1355</v>
      </c>
      <c r="C412" s="831" t="s">
        <v>1356</v>
      </c>
      <c r="D412" s="27" t="s">
        <v>807</v>
      </c>
    </row>
    <row r="413" spans="1:4">
      <c r="A413" s="830" t="s">
        <v>1357</v>
      </c>
      <c r="B413" s="831" t="s">
        <v>1358</v>
      </c>
      <c r="C413" s="831" t="s">
        <v>1359</v>
      </c>
      <c r="D413" s="27" t="s">
        <v>807</v>
      </c>
    </row>
    <row r="414" spans="1:4">
      <c r="A414" s="828" t="s">
        <v>1360</v>
      </c>
      <c r="B414" s="829" t="s">
        <v>1361</v>
      </c>
      <c r="C414" s="829" t="s">
        <v>1362</v>
      </c>
      <c r="D414" s="6" t="s">
        <v>543</v>
      </c>
    </row>
    <row r="415" spans="1:4">
      <c r="A415" s="828" t="s">
        <v>1363</v>
      </c>
      <c r="B415" s="829" t="s">
        <v>1364</v>
      </c>
      <c r="C415" s="829" t="s">
        <v>1365</v>
      </c>
      <c r="D415" s="6" t="s">
        <v>807</v>
      </c>
    </row>
    <row r="416" spans="1:4">
      <c r="A416" s="828" t="s">
        <v>1366</v>
      </c>
      <c r="B416" s="829" t="s">
        <v>1367</v>
      </c>
      <c r="C416" s="829" t="s">
        <v>1368</v>
      </c>
      <c r="D416" s="6" t="s">
        <v>807</v>
      </c>
    </row>
    <row r="417" spans="1:4">
      <c r="A417" s="828" t="s">
        <v>1369</v>
      </c>
      <c r="B417" s="829" t="s">
        <v>1370</v>
      </c>
      <c r="C417" s="829" t="s">
        <v>1371</v>
      </c>
      <c r="D417" s="6" t="s">
        <v>807</v>
      </c>
    </row>
    <row r="418" spans="1:4">
      <c r="A418" s="828" t="s">
        <v>1372</v>
      </c>
      <c r="B418" s="829" t="s">
        <v>1373</v>
      </c>
      <c r="C418" s="829" t="s">
        <v>1374</v>
      </c>
      <c r="D418" s="6" t="s">
        <v>807</v>
      </c>
    </row>
    <row r="419" spans="1:4">
      <c r="A419" s="828" t="s">
        <v>1375</v>
      </c>
      <c r="B419" s="829" t="s">
        <v>1376</v>
      </c>
      <c r="C419" s="829" t="s">
        <v>1377</v>
      </c>
      <c r="D419" s="6" t="s">
        <v>807</v>
      </c>
    </row>
    <row r="420" spans="1:4">
      <c r="A420" s="828" t="s">
        <v>1378</v>
      </c>
      <c r="B420" s="829" t="s">
        <v>1379</v>
      </c>
      <c r="C420" s="829" t="s">
        <v>1380</v>
      </c>
      <c r="D420" s="6" t="s">
        <v>807</v>
      </c>
    </row>
    <row r="421" spans="1:4">
      <c r="A421" s="828" t="s">
        <v>1381</v>
      </c>
      <c r="B421" s="829" t="s">
        <v>1382</v>
      </c>
      <c r="C421" s="829" t="s">
        <v>1383</v>
      </c>
      <c r="D421" s="6" t="s">
        <v>807</v>
      </c>
    </row>
    <row r="422" spans="1:4">
      <c r="A422" s="828" t="s">
        <v>1384</v>
      </c>
      <c r="B422" s="829" t="s">
        <v>1385</v>
      </c>
      <c r="C422" s="829" t="s">
        <v>1386</v>
      </c>
      <c r="D422" s="6" t="s">
        <v>807</v>
      </c>
    </row>
    <row r="423" spans="1:4">
      <c r="A423" s="828" t="s">
        <v>1387</v>
      </c>
      <c r="B423" s="829" t="s">
        <v>1388</v>
      </c>
      <c r="C423" s="829" t="s">
        <v>1389</v>
      </c>
      <c r="D423" s="6" t="s">
        <v>807</v>
      </c>
    </row>
    <row r="424" spans="1:4">
      <c r="A424" s="828" t="s">
        <v>1390</v>
      </c>
      <c r="B424" s="829" t="s">
        <v>1391</v>
      </c>
      <c r="C424" s="849" t="s">
        <v>1392</v>
      </c>
      <c r="D424" s="6" t="s">
        <v>807</v>
      </c>
    </row>
    <row r="425" spans="1:4">
      <c r="A425" s="828" t="s">
        <v>1393</v>
      </c>
      <c r="B425" s="829" t="s">
        <v>1394</v>
      </c>
      <c r="C425" s="829" t="s">
        <v>1395</v>
      </c>
      <c r="D425" s="6" t="s">
        <v>807</v>
      </c>
    </row>
    <row r="426" spans="1:4">
      <c r="A426" s="828" t="s">
        <v>1396</v>
      </c>
      <c r="B426" s="829" t="s">
        <v>1397</v>
      </c>
      <c r="C426" s="829" t="s">
        <v>1398</v>
      </c>
      <c r="D426" s="6" t="s">
        <v>807</v>
      </c>
    </row>
    <row r="427" spans="1:4">
      <c r="A427" s="828" t="s">
        <v>1399</v>
      </c>
      <c r="B427" s="829" t="s">
        <v>1400</v>
      </c>
      <c r="C427" s="829" t="s">
        <v>1401</v>
      </c>
      <c r="D427" s="6" t="s">
        <v>807</v>
      </c>
    </row>
    <row r="428" spans="1:4">
      <c r="A428" s="828" t="s">
        <v>1402</v>
      </c>
      <c r="B428" s="829" t="s">
        <v>1403</v>
      </c>
      <c r="C428" s="829" t="s">
        <v>1404</v>
      </c>
      <c r="D428" s="6" t="s">
        <v>807</v>
      </c>
    </row>
    <row r="429" spans="1:4">
      <c r="A429" s="828" t="s">
        <v>1405</v>
      </c>
      <c r="B429" s="829" t="s">
        <v>1406</v>
      </c>
      <c r="C429" s="829" t="s">
        <v>1407</v>
      </c>
      <c r="D429" s="6" t="s">
        <v>807</v>
      </c>
    </row>
    <row r="430" spans="1:4">
      <c r="A430" s="828" t="s">
        <v>909</v>
      </c>
      <c r="B430" s="829" t="s">
        <v>910</v>
      </c>
      <c r="C430" s="829"/>
      <c r="D430" s="6"/>
    </row>
    <row r="431" spans="1:4">
      <c r="A431" s="828" t="s">
        <v>1408</v>
      </c>
      <c r="B431" s="829" t="s">
        <v>89</v>
      </c>
      <c r="C431" s="829" t="s">
        <v>1409</v>
      </c>
      <c r="D431" s="6" t="s">
        <v>807</v>
      </c>
    </row>
    <row r="432" spans="1:4">
      <c r="A432" s="828" t="s">
        <v>1410</v>
      </c>
      <c r="B432" s="829" t="s">
        <v>1411</v>
      </c>
      <c r="C432" s="829" t="s">
        <v>1412</v>
      </c>
      <c r="D432" s="6" t="s">
        <v>807</v>
      </c>
    </row>
    <row r="433" spans="1:4">
      <c r="A433" s="828" t="s">
        <v>1413</v>
      </c>
      <c r="B433" s="829" t="s">
        <v>1414</v>
      </c>
      <c r="C433" s="829" t="s">
        <v>1415</v>
      </c>
      <c r="D433" s="6" t="s">
        <v>807</v>
      </c>
    </row>
    <row r="434" spans="1:4">
      <c r="A434" s="828" t="s">
        <v>1416</v>
      </c>
      <c r="B434" s="829" t="s">
        <v>1417</v>
      </c>
      <c r="C434" s="829" t="s">
        <v>1418</v>
      </c>
      <c r="D434" s="6" t="s">
        <v>807</v>
      </c>
    </row>
    <row r="435" spans="1:4">
      <c r="A435" s="828" t="s">
        <v>1317</v>
      </c>
      <c r="B435" s="829" t="s">
        <v>1318</v>
      </c>
      <c r="C435" s="831" t="s">
        <v>1319</v>
      </c>
      <c r="D435" s="6" t="s">
        <v>807</v>
      </c>
    </row>
    <row r="436" spans="1:4">
      <c r="A436" s="828" t="s">
        <v>1419</v>
      </c>
      <c r="B436" s="829" t="s">
        <v>1420</v>
      </c>
      <c r="C436" s="829" t="s">
        <v>1421</v>
      </c>
      <c r="D436" s="6" t="s">
        <v>807</v>
      </c>
    </row>
    <row r="437" spans="1:4">
      <c r="A437" s="828" t="s">
        <v>833</v>
      </c>
      <c r="B437" s="829" t="s">
        <v>834</v>
      </c>
      <c r="C437" s="829" t="s">
        <v>835</v>
      </c>
      <c r="D437" s="6" t="s">
        <v>807</v>
      </c>
    </row>
    <row r="438" spans="1:4">
      <c r="A438" s="828" t="s">
        <v>1422</v>
      </c>
      <c r="B438" s="829" t="s">
        <v>1423</v>
      </c>
      <c r="C438" s="829" t="s">
        <v>1424</v>
      </c>
      <c r="D438" s="6" t="s">
        <v>807</v>
      </c>
    </row>
    <row r="439" spans="1:4">
      <c r="A439" s="828" t="s">
        <v>1425</v>
      </c>
      <c r="B439" s="829" t="s">
        <v>1426</v>
      </c>
      <c r="C439" s="829" t="s">
        <v>1427</v>
      </c>
      <c r="D439" s="6" t="s">
        <v>807</v>
      </c>
    </row>
    <row r="440" spans="1:4">
      <c r="A440" s="828" t="s">
        <v>1428</v>
      </c>
      <c r="B440" s="829" t="s">
        <v>1429</v>
      </c>
      <c r="C440" s="829" t="s">
        <v>1430</v>
      </c>
      <c r="D440" s="6" t="s">
        <v>807</v>
      </c>
    </row>
    <row r="441" spans="1:4">
      <c r="A441" s="859" t="s">
        <v>1431</v>
      </c>
      <c r="B441" s="829" t="s">
        <v>1432</v>
      </c>
      <c r="C441" s="15" t="s">
        <v>1433</v>
      </c>
      <c r="D441" s="6"/>
    </row>
    <row r="442" spans="1:4">
      <c r="A442" s="859" t="s">
        <v>1434</v>
      </c>
      <c r="B442" s="850" t="s">
        <v>1435</v>
      </c>
      <c r="C442" s="850" t="s">
        <v>1436</v>
      </c>
      <c r="D442" s="6" t="s">
        <v>807</v>
      </c>
    </row>
    <row r="443" spans="1:4">
      <c r="A443" s="859" t="s">
        <v>1437</v>
      </c>
      <c r="B443" s="850" t="s">
        <v>1438</v>
      </c>
      <c r="C443" s="850" t="s">
        <v>1439</v>
      </c>
      <c r="D443" s="6" t="s">
        <v>807</v>
      </c>
    </row>
    <row r="444" spans="1:4">
      <c r="A444" s="859" t="s">
        <v>1440</v>
      </c>
      <c r="B444" s="850" t="s">
        <v>1441</v>
      </c>
      <c r="C444" s="850" t="s">
        <v>1442</v>
      </c>
      <c r="D444" s="6" t="s">
        <v>807</v>
      </c>
    </row>
    <row r="445" spans="1:4">
      <c r="A445" s="859" t="s">
        <v>1443</v>
      </c>
      <c r="B445" s="850" t="s">
        <v>1444</v>
      </c>
      <c r="C445" s="850" t="s">
        <v>1445</v>
      </c>
      <c r="D445" s="35" t="s">
        <v>807</v>
      </c>
    </row>
    <row r="446" spans="1:4">
      <c r="A446" s="833" t="s">
        <v>1446</v>
      </c>
      <c r="B446" s="834" t="s">
        <v>1447</v>
      </c>
      <c r="C446" s="835" t="s">
        <v>1448</v>
      </c>
      <c r="D446" s="10" t="s">
        <v>807</v>
      </c>
    </row>
    <row r="447" spans="1:4" ht="15.75">
      <c r="A447" s="844" t="s">
        <v>537</v>
      </c>
      <c r="B447" s="1621" t="s">
        <v>1449</v>
      </c>
      <c r="C447" s="1621"/>
      <c r="D447" s="29" t="s">
        <v>1450</v>
      </c>
    </row>
    <row r="448" spans="1:4">
      <c r="A448" s="826" t="s">
        <v>4</v>
      </c>
      <c r="B448" s="827" t="s">
        <v>5</v>
      </c>
      <c r="C448" s="827" t="s">
        <v>539</v>
      </c>
      <c r="D448" s="5" t="s">
        <v>540</v>
      </c>
    </row>
    <row r="449" spans="1:4">
      <c r="A449" s="832" t="s">
        <v>811</v>
      </c>
      <c r="B449" s="31" t="s">
        <v>812</v>
      </c>
      <c r="C449" s="31"/>
      <c r="D449" s="9" t="s">
        <v>543</v>
      </c>
    </row>
    <row r="450" spans="1:4">
      <c r="A450" s="832" t="s">
        <v>1451</v>
      </c>
      <c r="B450" s="31" t="s">
        <v>1452</v>
      </c>
      <c r="C450" s="31"/>
      <c r="D450" s="9" t="s">
        <v>550</v>
      </c>
    </row>
    <row r="451" spans="1:4">
      <c r="A451" s="832" t="s">
        <v>1453</v>
      </c>
      <c r="B451" s="31" t="s">
        <v>1454</v>
      </c>
      <c r="C451" s="31"/>
      <c r="D451" s="9" t="s">
        <v>550</v>
      </c>
    </row>
    <row r="452" spans="1:4">
      <c r="A452" s="832" t="s">
        <v>1455</v>
      </c>
      <c r="B452" s="31" t="s">
        <v>1456</v>
      </c>
      <c r="C452" s="31"/>
      <c r="D452" s="9" t="s">
        <v>543</v>
      </c>
    </row>
    <row r="453" spans="1:4">
      <c r="A453" s="832" t="s">
        <v>896</v>
      </c>
      <c r="B453" s="31" t="s">
        <v>897</v>
      </c>
      <c r="C453" s="31"/>
      <c r="D453" s="9" t="s">
        <v>543</v>
      </c>
    </row>
    <row r="454" spans="1:4">
      <c r="A454" s="832" t="s">
        <v>1457</v>
      </c>
      <c r="B454" s="31" t="s">
        <v>1458</v>
      </c>
      <c r="C454" s="31"/>
      <c r="D454" s="9" t="s">
        <v>550</v>
      </c>
    </row>
    <row r="455" spans="1:4">
      <c r="A455" s="832" t="s">
        <v>1459</v>
      </c>
      <c r="B455" s="31" t="s">
        <v>1460</v>
      </c>
      <c r="C455" s="31" t="s">
        <v>1461</v>
      </c>
      <c r="D455" s="9" t="s">
        <v>543</v>
      </c>
    </row>
    <row r="456" spans="1:4">
      <c r="A456" s="832" t="s">
        <v>1462</v>
      </c>
      <c r="B456" s="31" t="s">
        <v>1463</v>
      </c>
      <c r="C456" s="31"/>
      <c r="D456" s="9" t="s">
        <v>864</v>
      </c>
    </row>
    <row r="457" spans="1:4">
      <c r="A457" s="832" t="s">
        <v>1464</v>
      </c>
      <c r="B457" s="31" t="s">
        <v>1465</v>
      </c>
      <c r="C457" s="31"/>
      <c r="D457" s="9" t="s">
        <v>550</v>
      </c>
    </row>
    <row r="458" spans="1:4">
      <c r="A458" s="832" t="s">
        <v>1466</v>
      </c>
      <c r="B458" s="31" t="s">
        <v>1467</v>
      </c>
      <c r="C458" s="31"/>
      <c r="D458" s="9" t="s">
        <v>550</v>
      </c>
    </row>
    <row r="459" spans="1:4">
      <c r="A459" s="832" t="s">
        <v>1468</v>
      </c>
      <c r="B459" s="31" t="s">
        <v>1469</v>
      </c>
      <c r="C459" s="31"/>
      <c r="D459" s="9" t="s">
        <v>550</v>
      </c>
    </row>
    <row r="460" spans="1:4">
      <c r="A460" s="832" t="s">
        <v>1470</v>
      </c>
      <c r="B460" s="31" t="s">
        <v>1471</v>
      </c>
      <c r="C460" s="31"/>
      <c r="D460" s="9" t="s">
        <v>550</v>
      </c>
    </row>
    <row r="461" spans="1:4">
      <c r="A461" s="832" t="s">
        <v>906</v>
      </c>
      <c r="B461" s="31" t="s">
        <v>907</v>
      </c>
      <c r="C461" s="31"/>
      <c r="D461" s="9" t="s">
        <v>543</v>
      </c>
    </row>
    <row r="462" spans="1:4">
      <c r="A462" s="832" t="s">
        <v>1472</v>
      </c>
      <c r="B462" s="31" t="s">
        <v>1473</v>
      </c>
      <c r="C462" s="31"/>
      <c r="D462" s="9" t="s">
        <v>550</v>
      </c>
    </row>
    <row r="463" spans="1:4">
      <c r="A463" s="832" t="s">
        <v>800</v>
      </c>
      <c r="B463" s="31" t="s">
        <v>801</v>
      </c>
      <c r="C463" s="31"/>
      <c r="D463" s="9" t="s">
        <v>543</v>
      </c>
    </row>
    <row r="464" spans="1:4">
      <c r="A464" s="832" t="s">
        <v>1474</v>
      </c>
      <c r="B464" s="31" t="s">
        <v>1475</v>
      </c>
      <c r="C464" s="31"/>
      <c r="D464" s="9" t="s">
        <v>543</v>
      </c>
    </row>
    <row r="465" spans="1:4">
      <c r="A465" s="832" t="s">
        <v>1476</v>
      </c>
      <c r="B465" s="31" t="s">
        <v>1477</v>
      </c>
      <c r="C465" s="31"/>
      <c r="D465" s="9" t="s">
        <v>550</v>
      </c>
    </row>
    <row r="466" spans="1:4">
      <c r="A466" s="832" t="s">
        <v>1478</v>
      </c>
      <c r="B466" s="31" t="s">
        <v>1479</v>
      </c>
      <c r="C466" s="31"/>
      <c r="D466" s="9" t="s">
        <v>550</v>
      </c>
    </row>
    <row r="467" spans="1:4">
      <c r="A467" s="832" t="s">
        <v>699</v>
      </c>
      <c r="B467" s="31" t="s">
        <v>700</v>
      </c>
      <c r="C467" s="31"/>
      <c r="D467" s="9" t="s">
        <v>543</v>
      </c>
    </row>
    <row r="468" spans="1:4">
      <c r="A468" s="832" t="s">
        <v>1480</v>
      </c>
      <c r="B468" s="31" t="s">
        <v>1481</v>
      </c>
      <c r="C468" s="31"/>
      <c r="D468" s="9" t="s">
        <v>543</v>
      </c>
    </row>
    <row r="469" spans="1:4">
      <c r="A469" s="832" t="s">
        <v>1482</v>
      </c>
      <c r="B469" s="31" t="s">
        <v>1483</v>
      </c>
      <c r="C469" s="31"/>
      <c r="D469" s="9" t="s">
        <v>550</v>
      </c>
    </row>
    <row r="470" spans="1:4">
      <c r="A470" s="832" t="s">
        <v>1484</v>
      </c>
      <c r="B470" s="31" t="s">
        <v>1485</v>
      </c>
      <c r="C470" s="31"/>
      <c r="D470" s="9" t="s">
        <v>851</v>
      </c>
    </row>
    <row r="471" spans="1:4">
      <c r="A471" s="832" t="s">
        <v>613</v>
      </c>
      <c r="B471" s="31" t="s">
        <v>614</v>
      </c>
      <c r="C471" s="31"/>
      <c r="D471" s="9" t="s">
        <v>543</v>
      </c>
    </row>
    <row r="472" spans="1:4">
      <c r="A472" s="858" t="s">
        <v>577</v>
      </c>
      <c r="B472" s="31" t="s">
        <v>578</v>
      </c>
      <c r="C472" s="31" t="s">
        <v>579</v>
      </c>
      <c r="D472" s="9" t="s">
        <v>543</v>
      </c>
    </row>
    <row r="473" spans="1:4">
      <c r="A473" s="858" t="s">
        <v>1486</v>
      </c>
      <c r="B473" s="31" t="s">
        <v>1487</v>
      </c>
      <c r="C473" s="31"/>
      <c r="D473" s="9" t="s">
        <v>550</v>
      </c>
    </row>
    <row r="474" spans="1:4">
      <c r="A474" s="858" t="s">
        <v>1137</v>
      </c>
      <c r="B474" s="31" t="s">
        <v>1138</v>
      </c>
      <c r="C474" s="31"/>
      <c r="D474" s="9" t="s">
        <v>543</v>
      </c>
    </row>
    <row r="475" spans="1:4">
      <c r="A475" s="852" t="s">
        <v>1150</v>
      </c>
      <c r="B475" s="837" t="s">
        <v>1151</v>
      </c>
      <c r="C475" s="31" t="s">
        <v>1152</v>
      </c>
      <c r="D475" s="14" t="s">
        <v>543</v>
      </c>
    </row>
    <row r="476" spans="1:4">
      <c r="A476" s="828" t="s">
        <v>909</v>
      </c>
      <c r="B476" s="829" t="s">
        <v>910</v>
      </c>
      <c r="D476" s="3"/>
    </row>
    <row r="477" spans="1:4" ht="15.75">
      <c r="A477" s="825" t="s">
        <v>537</v>
      </c>
      <c r="B477" s="1615" t="s">
        <v>1488</v>
      </c>
      <c r="C477" s="1615"/>
      <c r="D477" s="4" t="s">
        <v>1229</v>
      </c>
    </row>
    <row r="478" spans="1:4">
      <c r="A478" s="826" t="s">
        <v>4</v>
      </c>
      <c r="B478" s="827" t="s">
        <v>5</v>
      </c>
      <c r="C478" s="827" t="s">
        <v>539</v>
      </c>
      <c r="D478" s="5" t="s">
        <v>540</v>
      </c>
    </row>
    <row r="479" spans="1:4">
      <c r="A479" s="828" t="s">
        <v>1489</v>
      </c>
      <c r="B479" s="829" t="s">
        <v>1490</v>
      </c>
      <c r="C479" s="831" t="s">
        <v>1491</v>
      </c>
      <c r="D479" s="6" t="s">
        <v>864</v>
      </c>
    </row>
    <row r="480" spans="1:4">
      <c r="A480" s="830" t="s">
        <v>1492</v>
      </c>
      <c r="B480" s="829" t="s">
        <v>1493</v>
      </c>
      <c r="C480" s="831" t="s">
        <v>1494</v>
      </c>
      <c r="D480" s="6" t="s">
        <v>864</v>
      </c>
    </row>
    <row r="481" spans="1:4">
      <c r="A481" s="830" t="s">
        <v>1495</v>
      </c>
      <c r="B481" s="829" t="s">
        <v>1496</v>
      </c>
      <c r="C481" s="829" t="s">
        <v>1497</v>
      </c>
      <c r="D481" s="6" t="s">
        <v>864</v>
      </c>
    </row>
    <row r="482" spans="1:4">
      <c r="A482" s="830" t="s">
        <v>1498</v>
      </c>
      <c r="B482" s="829" t="s">
        <v>1499</v>
      </c>
      <c r="C482" s="829" t="s">
        <v>1500</v>
      </c>
      <c r="D482" s="6" t="s">
        <v>864</v>
      </c>
    </row>
    <row r="483" spans="1:4">
      <c r="A483" s="830" t="s">
        <v>1501</v>
      </c>
      <c r="B483" s="829" t="s">
        <v>1502</v>
      </c>
      <c r="C483" s="829" t="s">
        <v>1503</v>
      </c>
      <c r="D483" s="6" t="s">
        <v>864</v>
      </c>
    </row>
    <row r="484" spans="1:4">
      <c r="A484" s="828" t="s">
        <v>1504</v>
      </c>
      <c r="B484" s="829" t="s">
        <v>1505</v>
      </c>
      <c r="C484" s="829" t="s">
        <v>1506</v>
      </c>
      <c r="D484" s="6" t="s">
        <v>543</v>
      </c>
    </row>
    <row r="485" spans="1:4">
      <c r="A485" s="830" t="s">
        <v>909</v>
      </c>
      <c r="B485" s="829" t="s">
        <v>910</v>
      </c>
      <c r="C485" s="829" t="s">
        <v>911</v>
      </c>
      <c r="D485" s="6" t="s">
        <v>543</v>
      </c>
    </row>
    <row r="486" spans="1:4">
      <c r="A486" s="830" t="s">
        <v>613</v>
      </c>
      <c r="B486" s="829" t="s">
        <v>614</v>
      </c>
      <c r="C486" s="829" t="s">
        <v>615</v>
      </c>
      <c r="D486" s="6" t="s">
        <v>543</v>
      </c>
    </row>
    <row r="487" spans="1:4">
      <c r="A487" s="830" t="s">
        <v>1150</v>
      </c>
      <c r="B487" s="829" t="s">
        <v>1151</v>
      </c>
      <c r="C487" s="829" t="s">
        <v>1152</v>
      </c>
      <c r="D487" s="6" t="s">
        <v>543</v>
      </c>
    </row>
    <row r="488" spans="1:4">
      <c r="A488" s="830" t="s">
        <v>1507</v>
      </c>
      <c r="B488" s="829" t="s">
        <v>1508</v>
      </c>
      <c r="C488" s="831" t="s">
        <v>1509</v>
      </c>
      <c r="D488" s="6" t="s">
        <v>550</v>
      </c>
    </row>
    <row r="489" spans="1:4">
      <c r="A489" s="830" t="s">
        <v>1468</v>
      </c>
      <c r="B489" s="829" t="s">
        <v>1469</v>
      </c>
      <c r="C489" s="829" t="s">
        <v>1510</v>
      </c>
      <c r="D489" s="6" t="s">
        <v>550</v>
      </c>
    </row>
    <row r="490" spans="1:4">
      <c r="A490" s="830" t="s">
        <v>1478</v>
      </c>
      <c r="B490" s="829" t="s">
        <v>1479</v>
      </c>
      <c r="C490" s="831" t="s">
        <v>1511</v>
      </c>
      <c r="D490" s="6" t="s">
        <v>550</v>
      </c>
    </row>
    <row r="491" spans="1:4">
      <c r="A491" s="830" t="s">
        <v>1512</v>
      </c>
      <c r="B491" s="829" t="s">
        <v>1513</v>
      </c>
      <c r="C491" s="829" t="s">
        <v>1514</v>
      </c>
      <c r="D491" s="6" t="s">
        <v>864</v>
      </c>
    </row>
    <row r="492" spans="1:4">
      <c r="A492" s="830" t="s">
        <v>1515</v>
      </c>
      <c r="B492" s="829" t="s">
        <v>1516</v>
      </c>
      <c r="C492" s="829" t="s">
        <v>1517</v>
      </c>
      <c r="D492" s="6" t="s">
        <v>864</v>
      </c>
    </row>
    <row r="493" spans="1:4">
      <c r="A493" s="830" t="s">
        <v>1518</v>
      </c>
      <c r="B493" s="831" t="s">
        <v>1519</v>
      </c>
      <c r="C493" s="831" t="s">
        <v>1520</v>
      </c>
      <c r="D493" s="27" t="s">
        <v>851</v>
      </c>
    </row>
    <row r="494" spans="1:4">
      <c r="A494" s="830" t="s">
        <v>952</v>
      </c>
      <c r="B494" s="831" t="s">
        <v>953</v>
      </c>
      <c r="C494" s="831" t="s">
        <v>1521</v>
      </c>
      <c r="D494" s="27" t="s">
        <v>851</v>
      </c>
    </row>
    <row r="495" spans="1:4">
      <c r="A495" s="830" t="s">
        <v>950</v>
      </c>
      <c r="B495" s="831" t="s">
        <v>951</v>
      </c>
      <c r="C495" s="831" t="s">
        <v>1522</v>
      </c>
      <c r="D495" s="27" t="s">
        <v>851</v>
      </c>
    </row>
    <row r="496" spans="1:4">
      <c r="A496" s="830" t="s">
        <v>1523</v>
      </c>
      <c r="B496" s="829" t="s">
        <v>1524</v>
      </c>
      <c r="C496" s="829" t="s">
        <v>1525</v>
      </c>
      <c r="D496" s="6" t="s">
        <v>543</v>
      </c>
    </row>
    <row r="497" spans="1:4">
      <c r="A497" s="828" t="s">
        <v>1526</v>
      </c>
      <c r="B497" s="829" t="s">
        <v>1527</v>
      </c>
      <c r="C497" s="829" t="s">
        <v>1528</v>
      </c>
      <c r="D497" s="6" t="s">
        <v>864</v>
      </c>
    </row>
    <row r="498" spans="1:4">
      <c r="A498" s="828" t="s">
        <v>1529</v>
      </c>
      <c r="B498" s="829" t="s">
        <v>1530</v>
      </c>
      <c r="C498" s="829" t="s">
        <v>1531</v>
      </c>
      <c r="D498" s="6" t="s">
        <v>864</v>
      </c>
    </row>
    <row r="499" spans="1:4">
      <c r="A499" s="828" t="s">
        <v>1532</v>
      </c>
      <c r="B499" s="829" t="s">
        <v>735</v>
      </c>
      <c r="C499" s="829" t="s">
        <v>1533</v>
      </c>
      <c r="D499" s="6" t="s">
        <v>864</v>
      </c>
    </row>
    <row r="500" spans="1:4">
      <c r="A500" s="828" t="s">
        <v>1534</v>
      </c>
      <c r="B500" s="829" t="s">
        <v>1535</v>
      </c>
      <c r="C500" s="829" t="s">
        <v>1536</v>
      </c>
      <c r="D500" s="6" t="s">
        <v>864</v>
      </c>
    </row>
    <row r="501" spans="1:4">
      <c r="A501" s="828" t="s">
        <v>1537</v>
      </c>
      <c r="B501" s="829" t="s">
        <v>1538</v>
      </c>
      <c r="C501" s="829" t="s">
        <v>1539</v>
      </c>
      <c r="D501" s="6" t="s">
        <v>864</v>
      </c>
    </row>
    <row r="502" spans="1:4">
      <c r="A502" s="828" t="s">
        <v>956</v>
      </c>
      <c r="B502" s="829" t="s">
        <v>957</v>
      </c>
      <c r="C502" s="829" t="s">
        <v>1540</v>
      </c>
      <c r="D502" s="6" t="s">
        <v>851</v>
      </c>
    </row>
    <row r="503" spans="1:4">
      <c r="A503" s="828" t="s">
        <v>1541</v>
      </c>
      <c r="B503" s="829" t="s">
        <v>1542</v>
      </c>
      <c r="C503" s="829" t="s">
        <v>1543</v>
      </c>
      <c r="D503" s="6" t="s">
        <v>1544</v>
      </c>
    </row>
    <row r="504" spans="1:4">
      <c r="A504" s="828" t="s">
        <v>1545</v>
      </c>
      <c r="B504" s="829" t="s">
        <v>1546</v>
      </c>
      <c r="C504" s="829" t="s">
        <v>1547</v>
      </c>
      <c r="D504" s="6" t="s">
        <v>1544</v>
      </c>
    </row>
    <row r="505" spans="1:4">
      <c r="A505" s="828" t="s">
        <v>1548</v>
      </c>
      <c r="B505" s="829" t="s">
        <v>1549</v>
      </c>
      <c r="C505" s="829" t="s">
        <v>1550</v>
      </c>
      <c r="D505" s="6" t="s">
        <v>851</v>
      </c>
    </row>
    <row r="506" spans="1:4">
      <c r="A506" s="828" t="s">
        <v>1551</v>
      </c>
      <c r="B506" s="829" t="s">
        <v>1552</v>
      </c>
      <c r="C506" s="829" t="s">
        <v>1553</v>
      </c>
      <c r="D506" s="6" t="s">
        <v>1544</v>
      </c>
    </row>
    <row r="507" spans="1:4">
      <c r="A507" s="828" t="s">
        <v>1554</v>
      </c>
      <c r="B507" s="829" t="s">
        <v>1555</v>
      </c>
      <c r="C507" s="829" t="s">
        <v>1556</v>
      </c>
      <c r="D507" s="6" t="s">
        <v>864</v>
      </c>
    </row>
    <row r="508" spans="1:4">
      <c r="A508" s="828" t="s">
        <v>1557</v>
      </c>
      <c r="B508" s="829" t="s">
        <v>1558</v>
      </c>
      <c r="C508" s="829"/>
      <c r="D508" s="6" t="s">
        <v>864</v>
      </c>
    </row>
    <row r="509" spans="1:4">
      <c r="A509" s="828" t="s">
        <v>1559</v>
      </c>
      <c r="B509" s="829" t="s">
        <v>1560</v>
      </c>
      <c r="C509" s="829" t="s">
        <v>1561</v>
      </c>
      <c r="D509" s="6" t="s">
        <v>1544</v>
      </c>
    </row>
    <row r="510" spans="1:4">
      <c r="A510" s="828" t="s">
        <v>1562</v>
      </c>
      <c r="B510" s="829" t="s">
        <v>1563</v>
      </c>
      <c r="C510" s="829" t="s">
        <v>1564</v>
      </c>
      <c r="D510" s="6" t="s">
        <v>435</v>
      </c>
    </row>
    <row r="511" spans="1:4">
      <c r="A511" s="830" t="s">
        <v>1565</v>
      </c>
      <c r="B511" s="829" t="s">
        <v>1566</v>
      </c>
      <c r="C511" s="829" t="s">
        <v>1567</v>
      </c>
      <c r="D511" s="27" t="s">
        <v>435</v>
      </c>
    </row>
    <row r="512" spans="1:4">
      <c r="A512" s="828" t="s">
        <v>968</v>
      </c>
      <c r="B512" s="829" t="s">
        <v>969</v>
      </c>
      <c r="C512" s="829" t="s">
        <v>1568</v>
      </c>
      <c r="D512" s="6" t="s">
        <v>965</v>
      </c>
    </row>
    <row r="513" spans="1:4">
      <c r="A513" s="859" t="s">
        <v>1569</v>
      </c>
      <c r="B513" s="850" t="s">
        <v>1570</v>
      </c>
      <c r="C513" s="850" t="s">
        <v>1571</v>
      </c>
      <c r="D513" s="35"/>
    </row>
    <row r="514" spans="1:4">
      <c r="A514" s="859" t="s">
        <v>1572</v>
      </c>
      <c r="B514" s="850" t="s">
        <v>1573</v>
      </c>
      <c r="C514" s="850" t="s">
        <v>1574</v>
      </c>
      <c r="D514" s="35"/>
    </row>
    <row r="515" spans="1:4">
      <c r="A515" s="859" t="s">
        <v>1575</v>
      </c>
      <c r="B515" s="850" t="s">
        <v>1576</v>
      </c>
      <c r="C515" s="850"/>
      <c r="D515" s="35"/>
    </row>
    <row r="516" spans="1:4">
      <c r="A516" s="859" t="s">
        <v>1577</v>
      </c>
      <c r="B516" s="850" t="s">
        <v>1578</v>
      </c>
      <c r="C516" s="850"/>
      <c r="D516" s="35"/>
    </row>
    <row r="517" spans="1:4">
      <c r="A517" s="842" t="s">
        <v>1579</v>
      </c>
      <c r="B517" s="835" t="s">
        <v>1580</v>
      </c>
      <c r="C517" s="835"/>
      <c r="D517" s="36"/>
    </row>
    <row r="518" spans="1:4" ht="15.75">
      <c r="A518" s="825" t="s">
        <v>537</v>
      </c>
      <c r="B518" s="1616" t="s">
        <v>1581</v>
      </c>
      <c r="C518" s="1617"/>
      <c r="D518" s="4" t="s">
        <v>686</v>
      </c>
    </row>
    <row r="519" spans="1:4">
      <c r="A519" s="826" t="s">
        <v>4</v>
      </c>
      <c r="B519" s="827" t="s">
        <v>5</v>
      </c>
      <c r="C519" s="827" t="s">
        <v>539</v>
      </c>
      <c r="D519" s="5" t="s">
        <v>540</v>
      </c>
    </row>
    <row r="520" spans="1:4">
      <c r="A520" s="832" t="s">
        <v>1592</v>
      </c>
      <c r="B520" s="31" t="s">
        <v>1593</v>
      </c>
      <c r="C520" s="31" t="s">
        <v>1594</v>
      </c>
      <c r="D520" s="9" t="s">
        <v>543</v>
      </c>
    </row>
    <row r="521" spans="1:4">
      <c r="A521" s="832" t="s">
        <v>628</v>
      </c>
      <c r="B521" s="31" t="s">
        <v>629</v>
      </c>
      <c r="C521" s="31" t="s">
        <v>630</v>
      </c>
      <c r="D521" s="9" t="s">
        <v>543</v>
      </c>
    </row>
    <row r="522" spans="1:4" ht="15.75">
      <c r="A522" s="825" t="s">
        <v>537</v>
      </c>
      <c r="B522" s="1615" t="s">
        <v>433</v>
      </c>
      <c r="C522" s="1615"/>
      <c r="D522" s="4" t="s">
        <v>686</v>
      </c>
    </row>
    <row r="523" spans="1:4">
      <c r="A523" s="826" t="s">
        <v>4</v>
      </c>
      <c r="B523" s="827" t="s">
        <v>5</v>
      </c>
      <c r="C523" s="827" t="s">
        <v>539</v>
      </c>
      <c r="D523" s="5" t="s">
        <v>540</v>
      </c>
    </row>
    <row r="524" spans="1:4">
      <c r="A524" s="828" t="s">
        <v>1501</v>
      </c>
      <c r="B524" s="829" t="s">
        <v>1502</v>
      </c>
      <c r="C524" s="829" t="s">
        <v>1503</v>
      </c>
      <c r="D524" s="6" t="s">
        <v>864</v>
      </c>
    </row>
    <row r="525" spans="1:4">
      <c r="A525" s="828" t="s">
        <v>1495</v>
      </c>
      <c r="B525" s="829" t="s">
        <v>1496</v>
      </c>
      <c r="C525" s="829" t="s">
        <v>1497</v>
      </c>
      <c r="D525" s="6" t="s">
        <v>864</v>
      </c>
    </row>
    <row r="526" spans="1:4">
      <c r="A526" s="828" t="s">
        <v>1515</v>
      </c>
      <c r="B526" s="829" t="s">
        <v>1516</v>
      </c>
      <c r="C526" s="829" t="s">
        <v>1517</v>
      </c>
      <c r="D526" s="6" t="s">
        <v>864</v>
      </c>
    </row>
    <row r="527" spans="1:4">
      <c r="A527" s="828" t="s">
        <v>1595</v>
      </c>
      <c r="B527" s="829" t="s">
        <v>1596</v>
      </c>
      <c r="C527" s="829" t="s">
        <v>1597</v>
      </c>
      <c r="D527" s="6" t="s">
        <v>864</v>
      </c>
    </row>
    <row r="528" spans="1:4">
      <c r="A528" s="828" t="s">
        <v>1492</v>
      </c>
      <c r="B528" s="829" t="s">
        <v>1493</v>
      </c>
      <c r="C528" s="829" t="s">
        <v>1494</v>
      </c>
      <c r="D528" s="6" t="s">
        <v>864</v>
      </c>
    </row>
    <row r="529" spans="1:4">
      <c r="A529" s="828" t="s">
        <v>1598</v>
      </c>
      <c r="B529" s="829" t="s">
        <v>1599</v>
      </c>
      <c r="C529" s="829" t="s">
        <v>1600</v>
      </c>
      <c r="D529" s="6" t="s">
        <v>864</v>
      </c>
    </row>
    <row r="530" spans="1:4">
      <c r="A530" s="828" t="s">
        <v>1601</v>
      </c>
      <c r="B530" s="829" t="s">
        <v>1602</v>
      </c>
      <c r="C530" s="829" t="s">
        <v>1603</v>
      </c>
      <c r="D530" s="6" t="s">
        <v>864</v>
      </c>
    </row>
    <row r="531" spans="1:4">
      <c r="A531" s="828" t="s">
        <v>991</v>
      </c>
      <c r="B531" s="829" t="s">
        <v>992</v>
      </c>
      <c r="C531" s="829" t="s">
        <v>993</v>
      </c>
      <c r="D531" s="6" t="s">
        <v>864</v>
      </c>
    </row>
    <row r="532" spans="1:4">
      <c r="A532" s="828" t="s">
        <v>1604</v>
      </c>
      <c r="B532" s="829" t="s">
        <v>1605</v>
      </c>
      <c r="C532" s="829" t="s">
        <v>1606</v>
      </c>
      <c r="D532" s="6" t="s">
        <v>864</v>
      </c>
    </row>
    <row r="533" spans="1:4">
      <c r="A533" s="828" t="s">
        <v>884</v>
      </c>
      <c r="B533" s="829" t="s">
        <v>885</v>
      </c>
      <c r="C533" s="829" t="s">
        <v>886</v>
      </c>
      <c r="D533" s="6" t="s">
        <v>864</v>
      </c>
    </row>
    <row r="534" spans="1:4">
      <c r="A534" s="828" t="s">
        <v>861</v>
      </c>
      <c r="B534" s="829" t="s">
        <v>862</v>
      </c>
      <c r="C534" s="829" t="s">
        <v>863</v>
      </c>
      <c r="D534" s="6" t="s">
        <v>864</v>
      </c>
    </row>
    <row r="535" spans="1:4">
      <c r="A535" s="828" t="s">
        <v>1607</v>
      </c>
      <c r="B535" s="829" t="s">
        <v>1608</v>
      </c>
      <c r="C535" s="829" t="s">
        <v>1609</v>
      </c>
      <c r="D535" s="6" t="s">
        <v>864</v>
      </c>
    </row>
    <row r="536" spans="1:4">
      <c r="A536" s="828" t="s">
        <v>867</v>
      </c>
      <c r="B536" s="829" t="s">
        <v>868</v>
      </c>
      <c r="C536" s="829" t="s">
        <v>869</v>
      </c>
      <c r="D536" s="6" t="s">
        <v>864</v>
      </c>
    </row>
    <row r="537" spans="1:4">
      <c r="A537" s="828" t="s">
        <v>1610</v>
      </c>
      <c r="B537" s="829" t="s">
        <v>1611</v>
      </c>
      <c r="C537" s="829" t="s">
        <v>1612</v>
      </c>
      <c r="D537" s="6" t="s">
        <v>864</v>
      </c>
    </row>
    <row r="538" spans="1:4">
      <c r="A538" s="828" t="s">
        <v>1613</v>
      </c>
      <c r="B538" s="829" t="s">
        <v>1614</v>
      </c>
      <c r="C538" s="829" t="s">
        <v>1615</v>
      </c>
      <c r="D538" s="6" t="s">
        <v>864</v>
      </c>
    </row>
    <row r="539" spans="1:4">
      <c r="A539" s="828" t="s">
        <v>1616</v>
      </c>
      <c r="B539" s="829" t="s">
        <v>1617</v>
      </c>
      <c r="C539" s="829" t="s">
        <v>1618</v>
      </c>
      <c r="D539" s="6" t="s">
        <v>864</v>
      </c>
    </row>
    <row r="540" spans="1:4">
      <c r="A540" s="828" t="s">
        <v>1619</v>
      </c>
      <c r="B540" s="829" t="s">
        <v>1620</v>
      </c>
      <c r="C540" s="829" t="s">
        <v>1621</v>
      </c>
      <c r="D540" s="6" t="s">
        <v>864</v>
      </c>
    </row>
    <row r="541" spans="1:4">
      <c r="A541" s="828" t="s">
        <v>1622</v>
      </c>
      <c r="B541" s="829" t="s">
        <v>1623</v>
      </c>
      <c r="C541" s="829" t="s">
        <v>1624</v>
      </c>
      <c r="D541" s="6" t="s">
        <v>864</v>
      </c>
    </row>
    <row r="542" spans="1:4">
      <c r="A542" s="828" t="s">
        <v>1498</v>
      </c>
      <c r="B542" s="829" t="s">
        <v>1499</v>
      </c>
      <c r="C542" s="829" t="s">
        <v>1500</v>
      </c>
      <c r="D542" s="6" t="s">
        <v>864</v>
      </c>
    </row>
    <row r="543" spans="1:4">
      <c r="A543" s="828" t="s">
        <v>1625</v>
      </c>
      <c r="B543" s="829" t="s">
        <v>1626</v>
      </c>
      <c r="C543" s="829" t="s">
        <v>1627</v>
      </c>
      <c r="D543" s="6" t="s">
        <v>864</v>
      </c>
    </row>
    <row r="544" spans="1:4">
      <c r="A544" s="828" t="s">
        <v>1628</v>
      </c>
      <c r="B544" s="829" t="s">
        <v>1629</v>
      </c>
      <c r="C544" s="829" t="s">
        <v>1630</v>
      </c>
      <c r="D544" s="6" t="s">
        <v>864</v>
      </c>
    </row>
    <row r="545" spans="1:4">
      <c r="A545" s="828" t="s">
        <v>1631</v>
      </c>
      <c r="B545" s="829" t="s">
        <v>1632</v>
      </c>
      <c r="C545" s="829" t="s">
        <v>1633</v>
      </c>
      <c r="D545" s="6" t="s">
        <v>864</v>
      </c>
    </row>
    <row r="546" spans="1:4">
      <c r="A546" s="828" t="s">
        <v>1023</v>
      </c>
      <c r="B546" s="829" t="s">
        <v>1024</v>
      </c>
      <c r="C546" s="829" t="s">
        <v>1634</v>
      </c>
      <c r="D546" s="6" t="s">
        <v>864</v>
      </c>
    </row>
    <row r="547" spans="1:4">
      <c r="A547" s="828" t="s">
        <v>1026</v>
      </c>
      <c r="B547" s="829" t="s">
        <v>1027</v>
      </c>
      <c r="C547" s="829" t="s">
        <v>1635</v>
      </c>
      <c r="D547" s="6" t="s">
        <v>864</v>
      </c>
    </row>
    <row r="548" spans="1:4">
      <c r="A548" s="828" t="s">
        <v>1636</v>
      </c>
      <c r="B548" s="829" t="s">
        <v>1637</v>
      </c>
      <c r="C548" s="829" t="s">
        <v>1638</v>
      </c>
      <c r="D548" s="6" t="s">
        <v>864</v>
      </c>
    </row>
    <row r="549" spans="1:4">
      <c r="A549" s="828" t="s">
        <v>1639</v>
      </c>
      <c r="B549" s="829" t="s">
        <v>1640</v>
      </c>
      <c r="C549" s="829" t="s">
        <v>1641</v>
      </c>
      <c r="D549" s="6" t="s">
        <v>864</v>
      </c>
    </row>
    <row r="550" spans="1:4">
      <c r="A550" s="828" t="s">
        <v>1642</v>
      </c>
      <c r="B550" s="829" t="s">
        <v>1643</v>
      </c>
      <c r="C550" s="829" t="s">
        <v>1644</v>
      </c>
      <c r="D550" s="6" t="s">
        <v>864</v>
      </c>
    </row>
    <row r="551" spans="1:4">
      <c r="A551" s="828" t="s">
        <v>607</v>
      </c>
      <c r="B551" s="829" t="s">
        <v>608</v>
      </c>
      <c r="C551" s="829" t="s">
        <v>609</v>
      </c>
      <c r="D551" s="6" t="s">
        <v>543</v>
      </c>
    </row>
    <row r="552" spans="1:4">
      <c r="A552" s="828" t="s">
        <v>1645</v>
      </c>
      <c r="B552" s="15" t="s">
        <v>1646</v>
      </c>
      <c r="C552" s="12" t="s">
        <v>1647</v>
      </c>
      <c r="D552" s="6"/>
    </row>
    <row r="553" spans="1:4">
      <c r="A553" s="828" t="s">
        <v>1648</v>
      </c>
      <c r="B553" s="829" t="s">
        <v>1649</v>
      </c>
      <c r="C553" s="829" t="s">
        <v>1650</v>
      </c>
      <c r="D553" s="6" t="s">
        <v>543</v>
      </c>
    </row>
    <row r="554" spans="1:4">
      <c r="A554" s="828" t="s">
        <v>827</v>
      </c>
      <c r="B554" s="829" t="s">
        <v>828</v>
      </c>
      <c r="C554" s="831" t="s">
        <v>829</v>
      </c>
      <c r="D554" s="6" t="s">
        <v>550</v>
      </c>
    </row>
    <row r="555" spans="1:4">
      <c r="A555" s="828" t="s">
        <v>568</v>
      </c>
      <c r="B555" s="829" t="s">
        <v>569</v>
      </c>
      <c r="C555" s="829" t="s">
        <v>570</v>
      </c>
      <c r="D555" s="6" t="s">
        <v>543</v>
      </c>
    </row>
    <row r="556" spans="1:4">
      <c r="A556" s="828" t="s">
        <v>1651</v>
      </c>
      <c r="B556" s="829" t="s">
        <v>1652</v>
      </c>
      <c r="C556" s="829" t="s">
        <v>1653</v>
      </c>
      <c r="D556" s="6" t="s">
        <v>543</v>
      </c>
    </row>
    <row r="557" spans="1:4">
      <c r="A557" s="842" t="s">
        <v>1654</v>
      </c>
      <c r="B557" s="835" t="s">
        <v>1602</v>
      </c>
      <c r="C557" s="835" t="s">
        <v>1655</v>
      </c>
      <c r="D557" s="10" t="s">
        <v>543</v>
      </c>
    </row>
    <row r="558" spans="1:4" ht="15.75">
      <c r="A558" s="825" t="s">
        <v>537</v>
      </c>
      <c r="B558" s="817" t="s">
        <v>1656</v>
      </c>
      <c r="C558" s="818"/>
      <c r="D558" s="4" t="s">
        <v>686</v>
      </c>
    </row>
    <row r="559" spans="1:4">
      <c r="A559" s="860" t="s">
        <v>4</v>
      </c>
      <c r="B559" s="861" t="s">
        <v>5</v>
      </c>
      <c r="C559" s="861" t="s">
        <v>539</v>
      </c>
      <c r="D559" s="37" t="s">
        <v>540</v>
      </c>
    </row>
    <row r="560" spans="1:4">
      <c r="A560" s="862" t="s">
        <v>1657</v>
      </c>
      <c r="B560" s="863" t="s">
        <v>1658</v>
      </c>
      <c r="C560" s="863"/>
      <c r="D560" s="38" t="s">
        <v>864</v>
      </c>
    </row>
    <row r="561" spans="1:4">
      <c r="A561" s="832" t="s">
        <v>1659</v>
      </c>
      <c r="B561" s="31" t="s">
        <v>1660</v>
      </c>
      <c r="C561" s="31"/>
      <c r="D561" s="9" t="s">
        <v>864</v>
      </c>
    </row>
    <row r="562" spans="1:4">
      <c r="A562" s="832" t="s">
        <v>1661</v>
      </c>
      <c r="B562" s="31" t="s">
        <v>1662</v>
      </c>
      <c r="C562" s="31"/>
      <c r="D562" s="9" t="s">
        <v>864</v>
      </c>
    </row>
    <row r="563" spans="1:4">
      <c r="A563" s="832" t="s">
        <v>1604</v>
      </c>
      <c r="B563" s="31" t="s">
        <v>1605</v>
      </c>
      <c r="C563" s="31"/>
      <c r="D563" s="9" t="s">
        <v>864</v>
      </c>
    </row>
    <row r="564" spans="1:4">
      <c r="A564" s="832" t="s">
        <v>1663</v>
      </c>
      <c r="B564" s="31" t="s">
        <v>1664</v>
      </c>
      <c r="C564" s="31"/>
      <c r="D564" s="9" t="s">
        <v>864</v>
      </c>
    </row>
    <row r="565" spans="1:4">
      <c r="A565" s="832" t="s">
        <v>1665</v>
      </c>
      <c r="B565" s="31" t="s">
        <v>1666</v>
      </c>
      <c r="C565" s="31"/>
      <c r="D565" s="9" t="s">
        <v>864</v>
      </c>
    </row>
    <row r="566" spans="1:4">
      <c r="A566" s="832" t="s">
        <v>1169</v>
      </c>
      <c r="B566" s="31" t="s">
        <v>1170</v>
      </c>
      <c r="C566" s="31"/>
      <c r="D566" s="9" t="s">
        <v>864</v>
      </c>
    </row>
    <row r="567" spans="1:4">
      <c r="A567" s="858" t="s">
        <v>1667</v>
      </c>
      <c r="B567" s="31" t="s">
        <v>1668</v>
      </c>
      <c r="C567" s="31" t="s">
        <v>1669</v>
      </c>
      <c r="D567" s="9" t="s">
        <v>864</v>
      </c>
    </row>
    <row r="568" spans="1:4">
      <c r="A568" s="858" t="s">
        <v>1610</v>
      </c>
      <c r="B568" s="31" t="s">
        <v>1611</v>
      </c>
      <c r="C568" s="31"/>
      <c r="D568" s="9" t="s">
        <v>864</v>
      </c>
    </row>
    <row r="569" spans="1:4">
      <c r="A569" s="858" t="s">
        <v>1601</v>
      </c>
      <c r="B569" s="31" t="s">
        <v>1602</v>
      </c>
      <c r="C569" s="31"/>
      <c r="D569" s="9" t="s">
        <v>864</v>
      </c>
    </row>
    <row r="570" spans="1:4">
      <c r="A570" s="858" t="s">
        <v>1169</v>
      </c>
      <c r="B570" s="31" t="s">
        <v>1170</v>
      </c>
      <c r="C570" s="31"/>
      <c r="D570" s="9" t="s">
        <v>864</v>
      </c>
    </row>
    <row r="571" spans="1:4">
      <c r="A571" s="858" t="s">
        <v>1670</v>
      </c>
      <c r="B571" s="31" t="s">
        <v>1671</v>
      </c>
      <c r="C571" s="31"/>
      <c r="D571" s="9" t="s">
        <v>864</v>
      </c>
    </row>
    <row r="572" spans="1:4">
      <c r="A572" s="832" t="s">
        <v>867</v>
      </c>
      <c r="B572" s="31" t="s">
        <v>868</v>
      </c>
      <c r="C572" s="864" t="s">
        <v>869</v>
      </c>
      <c r="D572" s="9" t="s">
        <v>864</v>
      </c>
    </row>
    <row r="573" spans="1:4">
      <c r="A573" s="832" t="s">
        <v>861</v>
      </c>
      <c r="B573" s="31" t="s">
        <v>862</v>
      </c>
      <c r="C573" s="864" t="s">
        <v>863</v>
      </c>
      <c r="D573" s="9" t="s">
        <v>864</v>
      </c>
    </row>
    <row r="574" spans="1:4">
      <c r="A574" s="858" t="s">
        <v>1628</v>
      </c>
      <c r="B574" s="31" t="s">
        <v>1629</v>
      </c>
      <c r="C574" s="31"/>
      <c r="D574" s="9" t="s">
        <v>864</v>
      </c>
    </row>
    <row r="575" spans="1:4">
      <c r="A575" s="832" t="s">
        <v>1554</v>
      </c>
      <c r="B575" s="31" t="s">
        <v>1555</v>
      </c>
      <c r="C575" s="31"/>
      <c r="D575" s="9" t="s">
        <v>864</v>
      </c>
    </row>
    <row r="576" spans="1:4">
      <c r="A576" s="832" t="s">
        <v>1598</v>
      </c>
      <c r="B576" s="31" t="s">
        <v>1599</v>
      </c>
      <c r="C576" s="31"/>
      <c r="D576" s="9" t="s">
        <v>864</v>
      </c>
    </row>
    <row r="577" spans="1:4">
      <c r="A577" s="832" t="s">
        <v>1631</v>
      </c>
      <c r="B577" s="31" t="s">
        <v>1632</v>
      </c>
      <c r="C577" s="31"/>
      <c r="D577" s="9" t="s">
        <v>864</v>
      </c>
    </row>
    <row r="578" spans="1:4">
      <c r="A578" s="832" t="s">
        <v>1023</v>
      </c>
      <c r="B578" s="31" t="s">
        <v>1024</v>
      </c>
      <c r="C578" s="31"/>
      <c r="D578" s="9" t="s">
        <v>864</v>
      </c>
    </row>
    <row r="579" spans="1:4">
      <c r="A579" s="832" t="s">
        <v>1026</v>
      </c>
      <c r="B579" s="31" t="s">
        <v>1027</v>
      </c>
      <c r="C579" s="31"/>
      <c r="D579" s="9" t="s">
        <v>864</v>
      </c>
    </row>
    <row r="580" spans="1:4">
      <c r="A580" s="832" t="s">
        <v>1636</v>
      </c>
      <c r="B580" s="31" t="s">
        <v>1637</v>
      </c>
      <c r="C580" s="31" t="s">
        <v>1638</v>
      </c>
      <c r="D580" s="9" t="s">
        <v>864</v>
      </c>
    </row>
    <row r="581" spans="1:4">
      <c r="A581" s="832" t="s">
        <v>1642</v>
      </c>
      <c r="B581" s="31" t="s">
        <v>1643</v>
      </c>
      <c r="C581" s="31" t="s">
        <v>1644</v>
      </c>
      <c r="D581" s="9" t="s">
        <v>864</v>
      </c>
    </row>
    <row r="582" spans="1:4">
      <c r="A582" s="832" t="s">
        <v>1639</v>
      </c>
      <c r="B582" s="31" t="s">
        <v>1640</v>
      </c>
      <c r="C582" s="31" t="s">
        <v>1641</v>
      </c>
      <c r="D582" s="9" t="s">
        <v>864</v>
      </c>
    </row>
    <row r="583" spans="1:4">
      <c r="A583" s="832" t="s">
        <v>1604</v>
      </c>
      <c r="B583" s="31" t="s">
        <v>1605</v>
      </c>
      <c r="C583" s="31"/>
      <c r="D583" s="9" t="s">
        <v>864</v>
      </c>
    </row>
    <row r="584" spans="1:4">
      <c r="A584" s="832" t="s">
        <v>1020</v>
      </c>
      <c r="B584" s="31" t="s">
        <v>1021</v>
      </c>
      <c r="C584" s="31"/>
      <c r="D584" s="9" t="s">
        <v>864</v>
      </c>
    </row>
    <row r="585" spans="1:4">
      <c r="A585" s="832" t="s">
        <v>1672</v>
      </c>
      <c r="B585" s="31" t="s">
        <v>1673</v>
      </c>
      <c r="C585" s="31"/>
      <c r="D585" s="9" t="s">
        <v>965</v>
      </c>
    </row>
    <row r="586" spans="1:4">
      <c r="A586" s="832" t="s">
        <v>1038</v>
      </c>
      <c r="B586" s="31" t="s">
        <v>1039</v>
      </c>
      <c r="C586" s="31"/>
      <c r="D586" s="9" t="s">
        <v>550</v>
      </c>
    </row>
    <row r="587" spans="1:4">
      <c r="A587" s="865" t="s">
        <v>1674</v>
      </c>
      <c r="B587" s="853" t="s">
        <v>1675</v>
      </c>
      <c r="C587" s="853"/>
      <c r="D587" s="26" t="s">
        <v>965</v>
      </c>
    </row>
    <row r="588" spans="1:4" ht="15.75">
      <c r="A588" s="825" t="s">
        <v>537</v>
      </c>
      <c r="B588" s="1615" t="s">
        <v>1676</v>
      </c>
      <c r="C588" s="1615"/>
      <c r="D588" s="4" t="s">
        <v>1229</v>
      </c>
    </row>
    <row r="589" spans="1:4">
      <c r="A589" s="826" t="s">
        <v>4</v>
      </c>
      <c r="B589" s="827" t="s">
        <v>5</v>
      </c>
      <c r="C589" s="827" t="s">
        <v>539</v>
      </c>
      <c r="D589" s="5" t="s">
        <v>540</v>
      </c>
    </row>
    <row r="590" spans="1:4">
      <c r="A590" s="828" t="s">
        <v>778</v>
      </c>
      <c r="B590" s="829" t="s">
        <v>779</v>
      </c>
      <c r="C590" s="829" t="s">
        <v>793</v>
      </c>
      <c r="D590" s="6" t="s">
        <v>543</v>
      </c>
    </row>
    <row r="591" spans="1:4">
      <c r="A591" s="828" t="s">
        <v>1126</v>
      </c>
      <c r="B591" s="829" t="s">
        <v>1127</v>
      </c>
      <c r="C591" s="829" t="s">
        <v>1128</v>
      </c>
      <c r="D591" s="6" t="s">
        <v>543</v>
      </c>
    </row>
    <row r="592" spans="1:4">
      <c r="A592" s="828" t="s">
        <v>586</v>
      </c>
      <c r="B592" s="829" t="s">
        <v>587</v>
      </c>
      <c r="C592" s="829" t="s">
        <v>588</v>
      </c>
      <c r="D592" s="6" t="s">
        <v>543</v>
      </c>
    </row>
    <row r="593" spans="1:4">
      <c r="A593" s="828" t="s">
        <v>1129</v>
      </c>
      <c r="B593" s="829" t="s">
        <v>1130</v>
      </c>
      <c r="C593" s="829" t="s">
        <v>1131</v>
      </c>
      <c r="D593" s="6" t="s">
        <v>543</v>
      </c>
    </row>
    <row r="594" spans="1:4">
      <c r="A594" s="828" t="s">
        <v>724</v>
      </c>
      <c r="B594" s="829" t="s">
        <v>725</v>
      </c>
      <c r="C594" s="829" t="s">
        <v>1132</v>
      </c>
      <c r="D594" s="6" t="s">
        <v>543</v>
      </c>
    </row>
    <row r="595" spans="1:4">
      <c r="A595" s="828" t="s">
        <v>592</v>
      </c>
      <c r="B595" s="829" t="s">
        <v>1133</v>
      </c>
      <c r="C595" s="829" t="s">
        <v>594</v>
      </c>
      <c r="D595" s="6" t="s">
        <v>543</v>
      </c>
    </row>
    <row r="596" spans="1:4">
      <c r="A596" s="828" t="s">
        <v>727</v>
      </c>
      <c r="B596" s="829" t="s">
        <v>728</v>
      </c>
      <c r="C596" s="829" t="s">
        <v>1134</v>
      </c>
      <c r="D596" s="6" t="s">
        <v>543</v>
      </c>
    </row>
    <row r="597" spans="1:4">
      <c r="A597" s="828" t="s">
        <v>1677</v>
      </c>
      <c r="B597" s="829" t="s">
        <v>739</v>
      </c>
      <c r="C597" s="829" t="s">
        <v>683</v>
      </c>
      <c r="D597" s="6" t="s">
        <v>543</v>
      </c>
    </row>
    <row r="598" spans="1:4">
      <c r="A598" s="828" t="s">
        <v>684</v>
      </c>
      <c r="B598" s="829" t="s">
        <v>685</v>
      </c>
      <c r="C598" s="829" t="s">
        <v>786</v>
      </c>
      <c r="D598" s="6" t="s">
        <v>543</v>
      </c>
    </row>
    <row r="599" spans="1:4">
      <c r="A599" s="828" t="s">
        <v>544</v>
      </c>
      <c r="B599" s="829" t="s">
        <v>545</v>
      </c>
      <c r="C599" s="829" t="s">
        <v>546</v>
      </c>
      <c r="D599" s="6" t="s">
        <v>543</v>
      </c>
    </row>
    <row r="600" spans="1:4">
      <c r="A600" s="828" t="s">
        <v>707</v>
      </c>
      <c r="B600" s="829" t="s">
        <v>708</v>
      </c>
      <c r="C600" s="829" t="s">
        <v>1136</v>
      </c>
      <c r="D600" s="6" t="s">
        <v>543</v>
      </c>
    </row>
    <row r="601" spans="1:4">
      <c r="A601" s="828" t="s">
        <v>1137</v>
      </c>
      <c r="B601" s="829" t="s">
        <v>1138</v>
      </c>
      <c r="C601" s="829" t="s">
        <v>1139</v>
      </c>
      <c r="D601" s="6" t="s">
        <v>543</v>
      </c>
    </row>
    <row r="602" spans="1:4">
      <c r="A602" s="828" t="s">
        <v>580</v>
      </c>
      <c r="B602" s="829" t="s">
        <v>581</v>
      </c>
      <c r="C602" s="829" t="s">
        <v>582</v>
      </c>
      <c r="D602" s="6" t="s">
        <v>543</v>
      </c>
    </row>
    <row r="603" spans="1:4">
      <c r="A603" s="828" t="s">
        <v>1140</v>
      </c>
      <c r="B603" s="829" t="s">
        <v>1141</v>
      </c>
      <c r="C603" s="829" t="s">
        <v>1142</v>
      </c>
      <c r="D603" s="6" t="s">
        <v>543</v>
      </c>
    </row>
    <row r="604" spans="1:4">
      <c r="A604" s="828" t="s">
        <v>565</v>
      </c>
      <c r="B604" s="829" t="s">
        <v>566</v>
      </c>
      <c r="C604" s="829" t="s">
        <v>567</v>
      </c>
      <c r="D604" s="6" t="s">
        <v>543</v>
      </c>
    </row>
    <row r="605" spans="1:4">
      <c r="A605" s="828" t="s">
        <v>249</v>
      </c>
      <c r="B605" s="829" t="s">
        <v>541</v>
      </c>
      <c r="C605" s="829" t="s">
        <v>542</v>
      </c>
      <c r="D605" s="6" t="s">
        <v>543</v>
      </c>
    </row>
    <row r="606" spans="1:4">
      <c r="A606" s="828" t="s">
        <v>1143</v>
      </c>
      <c r="B606" s="829" t="s">
        <v>1144</v>
      </c>
      <c r="C606" s="829" t="s">
        <v>1145</v>
      </c>
      <c r="D606" s="6" t="s">
        <v>543</v>
      </c>
    </row>
    <row r="607" spans="1:4">
      <c r="A607" s="828" t="s">
        <v>604</v>
      </c>
      <c r="B607" s="829" t="s">
        <v>605</v>
      </c>
      <c r="C607" s="829" t="s">
        <v>606</v>
      </c>
      <c r="D607" s="6" t="s">
        <v>543</v>
      </c>
    </row>
    <row r="608" spans="1:4">
      <c r="A608" s="828" t="s">
        <v>442</v>
      </c>
      <c r="B608" s="829" t="s">
        <v>713</v>
      </c>
      <c r="C608" s="829" t="s">
        <v>1146</v>
      </c>
      <c r="D608" s="6" t="s">
        <v>543</v>
      </c>
    </row>
    <row r="609" spans="1:4">
      <c r="A609" s="828" t="s">
        <v>1147</v>
      </c>
      <c r="B609" s="829" t="s">
        <v>1148</v>
      </c>
      <c r="C609" s="829" t="s">
        <v>1149</v>
      </c>
      <c r="D609" s="6" t="s">
        <v>864</v>
      </c>
    </row>
    <row r="610" spans="1:4">
      <c r="A610" s="828" t="s">
        <v>577</v>
      </c>
      <c r="B610" s="829" t="s">
        <v>578</v>
      </c>
      <c r="C610" s="829" t="s">
        <v>579</v>
      </c>
      <c r="D610" s="6" t="s">
        <v>543</v>
      </c>
    </row>
    <row r="611" spans="1:4">
      <c r="A611" s="828" t="s">
        <v>1150</v>
      </c>
      <c r="B611" s="829" t="s">
        <v>1151</v>
      </c>
      <c r="C611" s="829" t="s">
        <v>1152</v>
      </c>
      <c r="D611" s="6" t="s">
        <v>543</v>
      </c>
    </row>
    <row r="612" spans="1:4">
      <c r="A612" s="828" t="s">
        <v>720</v>
      </c>
      <c r="B612" s="829" t="s">
        <v>721</v>
      </c>
      <c r="C612" s="829" t="s">
        <v>1153</v>
      </c>
      <c r="D612" s="6" t="s">
        <v>543</v>
      </c>
    </row>
    <row r="613" spans="1:4">
      <c r="A613" s="828" t="s">
        <v>1154</v>
      </c>
      <c r="B613" s="829" t="s">
        <v>1155</v>
      </c>
      <c r="C613" s="829" t="s">
        <v>1156</v>
      </c>
      <c r="D613" s="6" t="s">
        <v>543</v>
      </c>
    </row>
    <row r="614" spans="1:4">
      <c r="A614" s="828" t="s">
        <v>1157</v>
      </c>
      <c r="B614" s="829" t="s">
        <v>1158</v>
      </c>
      <c r="C614" s="829" t="s">
        <v>1159</v>
      </c>
      <c r="D614" s="6" t="s">
        <v>543</v>
      </c>
    </row>
    <row r="615" spans="1:4">
      <c r="A615" s="828" t="s">
        <v>896</v>
      </c>
      <c r="B615" s="829" t="s">
        <v>897</v>
      </c>
      <c r="C615" s="829" t="s">
        <v>898</v>
      </c>
      <c r="D615" s="6" t="s">
        <v>543</v>
      </c>
    </row>
    <row r="616" spans="1:4">
      <c r="A616" s="828" t="s">
        <v>613</v>
      </c>
      <c r="B616" s="829" t="s">
        <v>614</v>
      </c>
      <c r="C616" s="829" t="s">
        <v>615</v>
      </c>
      <c r="D616" s="6" t="s">
        <v>543</v>
      </c>
    </row>
    <row r="617" spans="1:4">
      <c r="A617" s="828" t="s">
        <v>1160</v>
      </c>
      <c r="B617" s="829" t="s">
        <v>1161</v>
      </c>
      <c r="C617" s="829" t="s">
        <v>1162</v>
      </c>
      <c r="D617" s="6" t="s">
        <v>756</v>
      </c>
    </row>
    <row r="618" spans="1:4">
      <c r="A618" s="828" t="s">
        <v>1678</v>
      </c>
      <c r="B618" s="829" t="s">
        <v>1679</v>
      </c>
      <c r="C618" s="829"/>
      <c r="D618" s="6"/>
    </row>
    <row r="619" spans="1:4">
      <c r="A619" s="828" t="s">
        <v>1163</v>
      </c>
      <c r="B619" s="829" t="s">
        <v>1164</v>
      </c>
      <c r="C619" s="829" t="s">
        <v>1165</v>
      </c>
      <c r="D619" s="6" t="s">
        <v>543</v>
      </c>
    </row>
    <row r="620" spans="1:4">
      <c r="A620" s="830" t="s">
        <v>1172</v>
      </c>
      <c r="B620" s="829" t="s">
        <v>1173</v>
      </c>
      <c r="C620" s="829" t="s">
        <v>1174</v>
      </c>
      <c r="D620" s="6" t="s">
        <v>543</v>
      </c>
    </row>
    <row r="621" spans="1:4">
      <c r="A621" s="828" t="s">
        <v>718</v>
      </c>
      <c r="B621" s="829" t="s">
        <v>719</v>
      </c>
      <c r="C621" s="829" t="s">
        <v>1187</v>
      </c>
      <c r="D621" s="6" t="s">
        <v>543</v>
      </c>
    </row>
    <row r="622" spans="1:4">
      <c r="A622" s="830" t="s">
        <v>622</v>
      </c>
      <c r="B622" s="829" t="s">
        <v>623</v>
      </c>
      <c r="C622" s="829" t="s">
        <v>624</v>
      </c>
      <c r="D622" s="6" t="s">
        <v>550</v>
      </c>
    </row>
    <row r="623" spans="1:4">
      <c r="A623" s="830" t="s">
        <v>906</v>
      </c>
      <c r="B623" s="831" t="s">
        <v>907</v>
      </c>
      <c r="C623" s="829" t="s">
        <v>908</v>
      </c>
      <c r="D623" s="6" t="s">
        <v>543</v>
      </c>
    </row>
    <row r="624" spans="1:4">
      <c r="A624" s="828" t="s">
        <v>568</v>
      </c>
      <c r="B624" s="829" t="s">
        <v>569</v>
      </c>
      <c r="C624" s="829" t="s">
        <v>570</v>
      </c>
      <c r="D624" s="6" t="s">
        <v>543</v>
      </c>
    </row>
    <row r="625" spans="1:4">
      <c r="A625" s="830" t="s">
        <v>634</v>
      </c>
      <c r="B625" s="831" t="s">
        <v>635</v>
      </c>
      <c r="C625" s="829" t="s">
        <v>636</v>
      </c>
      <c r="D625" s="6" t="s">
        <v>543</v>
      </c>
    </row>
    <row r="626" spans="1:4">
      <c r="A626" s="828" t="s">
        <v>1680</v>
      </c>
      <c r="B626" s="829" t="s">
        <v>1337</v>
      </c>
      <c r="C626" s="829" t="s">
        <v>1681</v>
      </c>
      <c r="D626" s="6" t="s">
        <v>777</v>
      </c>
    </row>
    <row r="627" spans="1:4">
      <c r="A627" s="828" t="s">
        <v>1459</v>
      </c>
      <c r="B627" s="829" t="s">
        <v>1460</v>
      </c>
      <c r="C627" s="829" t="s">
        <v>1682</v>
      </c>
      <c r="D627" s="6" t="s">
        <v>543</v>
      </c>
    </row>
    <row r="628" spans="1:4" ht="15.75">
      <c r="A628" s="825" t="s">
        <v>537</v>
      </c>
      <c r="B628" s="1616" t="s">
        <v>1683</v>
      </c>
      <c r="C628" s="1617"/>
      <c r="D628" s="4" t="s">
        <v>686</v>
      </c>
    </row>
    <row r="629" spans="1:4">
      <c r="A629" s="826" t="s">
        <v>4</v>
      </c>
      <c r="B629" s="827" t="s">
        <v>5</v>
      </c>
      <c r="C629" s="827" t="s">
        <v>539</v>
      </c>
      <c r="D629" s="5" t="s">
        <v>540</v>
      </c>
    </row>
    <row r="630" spans="1:4">
      <c r="A630" s="832" t="s">
        <v>1684</v>
      </c>
      <c r="B630" s="31" t="s">
        <v>1685</v>
      </c>
      <c r="C630" s="31"/>
      <c r="D630" s="9" t="s">
        <v>965</v>
      </c>
    </row>
    <row r="631" spans="1:4">
      <c r="A631" s="832" t="s">
        <v>1686</v>
      </c>
      <c r="B631" s="31" t="s">
        <v>1687</v>
      </c>
      <c r="C631" s="31"/>
      <c r="D631" s="9" t="s">
        <v>543</v>
      </c>
    </row>
    <row r="632" spans="1:4">
      <c r="A632" s="832" t="s">
        <v>1688</v>
      </c>
      <c r="B632" s="31" t="s">
        <v>1689</v>
      </c>
      <c r="C632" s="31"/>
      <c r="D632" s="9" t="s">
        <v>543</v>
      </c>
    </row>
    <row r="633" spans="1:4">
      <c r="A633" s="832" t="s">
        <v>1690</v>
      </c>
      <c r="B633" s="31" t="s">
        <v>1691</v>
      </c>
      <c r="C633" s="31"/>
      <c r="D633" s="9" t="s">
        <v>965</v>
      </c>
    </row>
    <row r="634" spans="1:4">
      <c r="A634" s="832" t="s">
        <v>1035</v>
      </c>
      <c r="B634" s="31" t="s">
        <v>1036</v>
      </c>
      <c r="C634" s="31"/>
      <c r="D634" s="9" t="s">
        <v>543</v>
      </c>
    </row>
    <row r="635" spans="1:4">
      <c r="A635" s="832" t="s">
        <v>814</v>
      </c>
      <c r="B635" s="31" t="s">
        <v>815</v>
      </c>
      <c r="C635" s="31"/>
      <c r="D635" s="9" t="s">
        <v>543</v>
      </c>
    </row>
    <row r="636" spans="1:4">
      <c r="A636" s="832" t="s">
        <v>1692</v>
      </c>
      <c r="B636" s="31" t="s">
        <v>1693</v>
      </c>
      <c r="C636" s="31"/>
      <c r="D636" s="9" t="s">
        <v>543</v>
      </c>
    </row>
    <row r="637" spans="1:4">
      <c r="A637" s="832" t="s">
        <v>690</v>
      </c>
      <c r="B637" s="31" t="s">
        <v>691</v>
      </c>
      <c r="C637" s="31"/>
      <c r="D637" s="9" t="s">
        <v>543</v>
      </c>
    </row>
    <row r="638" spans="1:4">
      <c r="A638" s="832" t="s">
        <v>442</v>
      </c>
      <c r="B638" s="31" t="s">
        <v>713</v>
      </c>
      <c r="C638" s="31"/>
      <c r="D638" s="9" t="s">
        <v>543</v>
      </c>
    </row>
    <row r="639" spans="1:4">
      <c r="A639" s="832" t="s">
        <v>1360</v>
      </c>
      <c r="B639" s="31" t="s">
        <v>1361</v>
      </c>
      <c r="C639" s="31"/>
      <c r="D639" s="9" t="s">
        <v>543</v>
      </c>
    </row>
    <row r="640" spans="1:4">
      <c r="A640" s="832" t="s">
        <v>1694</v>
      </c>
      <c r="B640" s="31" t="s">
        <v>1695</v>
      </c>
      <c r="C640" s="31"/>
      <c r="D640" s="9" t="s">
        <v>965</v>
      </c>
    </row>
    <row r="641" spans="1:4">
      <c r="A641" s="832" t="s">
        <v>1137</v>
      </c>
      <c r="B641" s="31" t="s">
        <v>1138</v>
      </c>
      <c r="C641" s="31"/>
      <c r="D641" s="9" t="s">
        <v>543</v>
      </c>
    </row>
    <row r="642" spans="1:4">
      <c r="A642" s="832" t="s">
        <v>707</v>
      </c>
      <c r="B642" s="31" t="s">
        <v>708</v>
      </c>
      <c r="C642" s="31"/>
      <c r="D642" s="9" t="s">
        <v>543</v>
      </c>
    </row>
    <row r="643" spans="1:4">
      <c r="A643" s="832" t="s">
        <v>1696</v>
      </c>
      <c r="B643" s="31" t="s">
        <v>1697</v>
      </c>
      <c r="C643" s="31"/>
      <c r="D643" s="9" t="s">
        <v>543</v>
      </c>
    </row>
    <row r="644" spans="1:4">
      <c r="A644" s="832" t="s">
        <v>556</v>
      </c>
      <c r="B644" s="31" t="s">
        <v>557</v>
      </c>
      <c r="C644" s="31"/>
      <c r="D644" s="9" t="s">
        <v>543</v>
      </c>
    </row>
    <row r="645" spans="1:4">
      <c r="A645" s="832" t="s">
        <v>727</v>
      </c>
      <c r="B645" s="31" t="s">
        <v>728</v>
      </c>
      <c r="C645" s="31"/>
      <c r="D645" s="9" t="s">
        <v>543</v>
      </c>
    </row>
    <row r="646" spans="1:4">
      <c r="A646" s="832" t="s">
        <v>1698</v>
      </c>
      <c r="B646" s="31" t="s">
        <v>1699</v>
      </c>
      <c r="C646" s="31"/>
      <c r="D646" s="9" t="s">
        <v>965</v>
      </c>
    </row>
    <row r="647" spans="1:4">
      <c r="A647" s="846" t="s">
        <v>79</v>
      </c>
      <c r="B647" s="847" t="s">
        <v>1700</v>
      </c>
      <c r="C647" s="847" t="s">
        <v>1701</v>
      </c>
      <c r="D647" s="21" t="s">
        <v>965</v>
      </c>
    </row>
    <row r="648" spans="1:4">
      <c r="A648" s="846" t="s">
        <v>1702</v>
      </c>
      <c r="B648" s="847" t="s">
        <v>1703</v>
      </c>
      <c r="C648" s="847"/>
      <c r="D648" s="21" t="s">
        <v>543</v>
      </c>
    </row>
    <row r="649" spans="1:4">
      <c r="A649" s="846" t="s">
        <v>1704</v>
      </c>
      <c r="B649" s="847" t="s">
        <v>1705</v>
      </c>
      <c r="C649" s="847"/>
      <c r="D649" s="21" t="s">
        <v>1706</v>
      </c>
    </row>
    <row r="650" spans="1:4">
      <c r="A650" s="858" t="s">
        <v>1129</v>
      </c>
      <c r="B650" s="31" t="s">
        <v>1130</v>
      </c>
      <c r="C650" s="31"/>
      <c r="D650" s="9" t="s">
        <v>543</v>
      </c>
    </row>
    <row r="651" spans="1:4">
      <c r="A651" s="846" t="s">
        <v>1707</v>
      </c>
      <c r="B651" s="847" t="s">
        <v>1708</v>
      </c>
      <c r="C651" s="847"/>
      <c r="D651" s="21" t="s">
        <v>543</v>
      </c>
    </row>
    <row r="652" spans="1:4">
      <c r="A652" s="846" t="s">
        <v>1709</v>
      </c>
      <c r="B652" s="847" t="s">
        <v>1710</v>
      </c>
      <c r="C652" s="847"/>
      <c r="D652" s="21" t="s">
        <v>770</v>
      </c>
    </row>
    <row r="653" spans="1:4">
      <c r="A653" s="858" t="s">
        <v>1408</v>
      </c>
      <c r="B653" s="31" t="s">
        <v>89</v>
      </c>
      <c r="C653" s="31"/>
      <c r="D653" s="9" t="s">
        <v>965</v>
      </c>
    </row>
    <row r="654" spans="1:4">
      <c r="A654" s="846" t="s">
        <v>586</v>
      </c>
      <c r="B654" s="847" t="s">
        <v>587</v>
      </c>
      <c r="C654" s="847"/>
      <c r="D654" s="21" t="s">
        <v>543</v>
      </c>
    </row>
    <row r="655" spans="1:4">
      <c r="A655" s="832" t="s">
        <v>598</v>
      </c>
      <c r="B655" s="31" t="s">
        <v>599</v>
      </c>
      <c r="C655" s="829" t="s">
        <v>600</v>
      </c>
      <c r="D655" s="9" t="s">
        <v>543</v>
      </c>
    </row>
    <row r="656" spans="1:4">
      <c r="A656" s="836" t="s">
        <v>1390</v>
      </c>
      <c r="B656" s="837" t="s">
        <v>1391</v>
      </c>
      <c r="C656" s="866" t="s">
        <v>1392</v>
      </c>
      <c r="D656" s="14" t="s">
        <v>807</v>
      </c>
    </row>
    <row r="657" spans="1:4" ht="15.75">
      <c r="A657" s="825" t="s">
        <v>537</v>
      </c>
      <c r="B657" s="1616" t="s">
        <v>501</v>
      </c>
      <c r="C657" s="1617"/>
      <c r="D657" s="4" t="s">
        <v>686</v>
      </c>
    </row>
    <row r="658" spans="1:4">
      <c r="A658" s="826" t="s">
        <v>4</v>
      </c>
      <c r="B658" s="827" t="s">
        <v>5</v>
      </c>
      <c r="C658" s="827" t="s">
        <v>539</v>
      </c>
      <c r="D658" s="5" t="s">
        <v>540</v>
      </c>
    </row>
    <row r="659" spans="1:4">
      <c r="A659" s="832" t="s">
        <v>1711</v>
      </c>
      <c r="B659" s="31" t="s">
        <v>1712</v>
      </c>
      <c r="C659" s="31" t="s">
        <v>1713</v>
      </c>
      <c r="D659" s="9" t="s">
        <v>689</v>
      </c>
    </row>
    <row r="660" spans="1:4">
      <c r="A660" s="832" t="s">
        <v>1714</v>
      </c>
      <c r="B660" s="31" t="s">
        <v>1715</v>
      </c>
      <c r="C660" s="31" t="s">
        <v>1716</v>
      </c>
      <c r="D660" s="9" t="s">
        <v>689</v>
      </c>
    </row>
    <row r="661" spans="1:4">
      <c r="A661" s="832" t="s">
        <v>1717</v>
      </c>
      <c r="B661" s="31" t="s">
        <v>1718</v>
      </c>
      <c r="C661" s="31" t="s">
        <v>1719</v>
      </c>
      <c r="D661" s="9" t="s">
        <v>845</v>
      </c>
    </row>
    <row r="662" spans="1:4">
      <c r="A662" s="832" t="s">
        <v>1720</v>
      </c>
      <c r="B662" s="31" t="s">
        <v>1721</v>
      </c>
      <c r="C662" s="31" t="s">
        <v>1722</v>
      </c>
      <c r="D662" s="9" t="s">
        <v>845</v>
      </c>
    </row>
    <row r="663" spans="1:4">
      <c r="A663" s="832" t="s">
        <v>1723</v>
      </c>
      <c r="B663" s="31" t="s">
        <v>1724</v>
      </c>
      <c r="C663" s="31" t="s">
        <v>1725</v>
      </c>
      <c r="D663" s="9" t="s">
        <v>845</v>
      </c>
    </row>
    <row r="664" spans="1:4">
      <c r="A664" s="832" t="s">
        <v>1726</v>
      </c>
      <c r="B664" s="31" t="s">
        <v>1727</v>
      </c>
      <c r="C664" s="31" t="s">
        <v>1728</v>
      </c>
      <c r="D664" s="9" t="s">
        <v>845</v>
      </c>
    </row>
    <row r="665" spans="1:4">
      <c r="A665" s="832" t="s">
        <v>1729</v>
      </c>
      <c r="B665" s="31" t="s">
        <v>1730</v>
      </c>
      <c r="C665" s="31" t="s">
        <v>1731</v>
      </c>
      <c r="D665" s="9" t="s">
        <v>845</v>
      </c>
    </row>
    <row r="666" spans="1:4">
      <c r="A666" s="832" t="s">
        <v>1732</v>
      </c>
      <c r="B666" s="31" t="s">
        <v>1733</v>
      </c>
      <c r="C666" s="31" t="s">
        <v>27</v>
      </c>
      <c r="D666" s="9" t="s">
        <v>845</v>
      </c>
    </row>
    <row r="667" spans="1:4">
      <c r="A667" s="832" t="s">
        <v>974</v>
      </c>
      <c r="B667" s="31" t="s">
        <v>975</v>
      </c>
      <c r="C667" s="31" t="s">
        <v>976</v>
      </c>
      <c r="D667" s="9" t="s">
        <v>845</v>
      </c>
    </row>
    <row r="668" spans="1:4">
      <c r="A668" s="832" t="s">
        <v>1734</v>
      </c>
      <c r="B668" s="31" t="s">
        <v>1735</v>
      </c>
      <c r="C668" s="31" t="s">
        <v>1736</v>
      </c>
      <c r="D668" s="9" t="s">
        <v>689</v>
      </c>
    </row>
    <row r="669" spans="1:4">
      <c r="A669" s="832" t="s">
        <v>1737</v>
      </c>
      <c r="B669" s="31" t="s">
        <v>1738</v>
      </c>
      <c r="C669" s="31" t="s">
        <v>1739</v>
      </c>
      <c r="D669" s="9" t="s">
        <v>845</v>
      </c>
    </row>
    <row r="670" spans="1:4">
      <c r="A670" s="832" t="s">
        <v>1740</v>
      </c>
      <c r="B670" s="31" t="s">
        <v>1741</v>
      </c>
      <c r="C670" s="31" t="s">
        <v>1742</v>
      </c>
      <c r="D670" s="9" t="s">
        <v>845</v>
      </c>
    </row>
    <row r="671" spans="1:4">
      <c r="A671" s="832" t="s">
        <v>1743</v>
      </c>
      <c r="B671" s="31" t="s">
        <v>1744</v>
      </c>
      <c r="C671" s="31" t="s">
        <v>27</v>
      </c>
      <c r="D671" s="9"/>
    </row>
    <row r="672" spans="1:4">
      <c r="A672" s="832" t="s">
        <v>1745</v>
      </c>
      <c r="B672" s="31" t="s">
        <v>1746</v>
      </c>
      <c r="C672" s="31" t="s">
        <v>1747</v>
      </c>
      <c r="D672" s="9" t="s">
        <v>845</v>
      </c>
    </row>
    <row r="673" spans="1:4">
      <c r="A673" s="832" t="s">
        <v>1748</v>
      </c>
      <c r="B673" s="31" t="s">
        <v>1749</v>
      </c>
      <c r="C673" s="31" t="s">
        <v>1750</v>
      </c>
      <c r="D673" s="9" t="s">
        <v>689</v>
      </c>
    </row>
    <row r="674" spans="1:4">
      <c r="A674" s="832" t="s">
        <v>1751</v>
      </c>
      <c r="B674" s="31" t="s">
        <v>1752</v>
      </c>
      <c r="C674" s="31" t="s">
        <v>1753</v>
      </c>
      <c r="D674" s="9" t="s">
        <v>845</v>
      </c>
    </row>
    <row r="675" spans="1:4">
      <c r="A675" s="832" t="s">
        <v>1754</v>
      </c>
      <c r="B675" s="31" t="s">
        <v>1755</v>
      </c>
      <c r="C675" s="31" t="s">
        <v>1756</v>
      </c>
      <c r="D675" s="9" t="s">
        <v>689</v>
      </c>
    </row>
    <row r="676" spans="1:4">
      <c r="A676" s="832" t="s">
        <v>1757</v>
      </c>
      <c r="B676" s="31" t="s">
        <v>1758</v>
      </c>
      <c r="C676" s="31" t="s">
        <v>1759</v>
      </c>
      <c r="D676" s="9" t="s">
        <v>845</v>
      </c>
    </row>
    <row r="677" spans="1:4">
      <c r="A677" s="846" t="s">
        <v>1760</v>
      </c>
      <c r="B677" s="847" t="s">
        <v>1761</v>
      </c>
      <c r="C677" s="31" t="s">
        <v>1762</v>
      </c>
      <c r="D677" s="9" t="s">
        <v>845</v>
      </c>
    </row>
    <row r="678" spans="1:4">
      <c r="A678" s="846" t="s">
        <v>1763</v>
      </c>
      <c r="B678" s="847" t="s">
        <v>1764</v>
      </c>
      <c r="C678" s="31" t="s">
        <v>1765</v>
      </c>
      <c r="D678" s="21"/>
    </row>
    <row r="679" spans="1:4">
      <c r="A679" s="846" t="s">
        <v>1766</v>
      </c>
      <c r="B679" s="847" t="s">
        <v>1767</v>
      </c>
      <c r="C679" s="31" t="s">
        <v>1768</v>
      </c>
      <c r="D679" s="21" t="s">
        <v>845</v>
      </c>
    </row>
    <row r="680" spans="1:4">
      <c r="A680" s="828" t="s">
        <v>1769</v>
      </c>
      <c r="B680" s="829" t="s">
        <v>1770</v>
      </c>
      <c r="C680" s="31" t="s">
        <v>1771</v>
      </c>
      <c r="D680" s="9" t="s">
        <v>689</v>
      </c>
    </row>
    <row r="681" spans="1:4">
      <c r="A681" s="867" t="s">
        <v>1772</v>
      </c>
      <c r="B681" s="868" t="s">
        <v>1773</v>
      </c>
      <c r="C681" s="869" t="s">
        <v>1774</v>
      </c>
      <c r="D681" s="21" t="s">
        <v>845</v>
      </c>
    </row>
    <row r="682" spans="1:4">
      <c r="A682" s="867" t="s">
        <v>1775</v>
      </c>
      <c r="B682" s="870" t="s">
        <v>1776</v>
      </c>
      <c r="C682" s="869"/>
      <c r="D682" s="39"/>
    </row>
    <row r="683" spans="1:4">
      <c r="A683" s="867" t="s">
        <v>1777</v>
      </c>
      <c r="B683" s="871" t="s">
        <v>1778</v>
      </c>
      <c r="C683" s="869"/>
      <c r="D683" s="39"/>
    </row>
    <row r="684" spans="1:4" ht="15.75">
      <c r="A684" s="825" t="s">
        <v>537</v>
      </c>
      <c r="B684" s="1615" t="s">
        <v>498</v>
      </c>
      <c r="C684" s="1615"/>
      <c r="D684" s="4" t="s">
        <v>1779</v>
      </c>
    </row>
    <row r="685" spans="1:4">
      <c r="A685" s="826" t="s">
        <v>4</v>
      </c>
      <c r="B685" s="827" t="s">
        <v>5</v>
      </c>
      <c r="C685" s="827" t="s">
        <v>539</v>
      </c>
      <c r="D685" s="5" t="s">
        <v>540</v>
      </c>
    </row>
    <row r="686" spans="1:4">
      <c r="A686" s="828" t="s">
        <v>1780</v>
      </c>
      <c r="B686" s="829" t="s">
        <v>1781</v>
      </c>
      <c r="C686" s="829" t="s">
        <v>1782</v>
      </c>
      <c r="D686" s="6" t="s">
        <v>845</v>
      </c>
    </row>
    <row r="687" spans="1:4">
      <c r="A687" s="828" t="s">
        <v>1783</v>
      </c>
      <c r="B687" s="829" t="s">
        <v>1784</v>
      </c>
      <c r="C687" s="829" t="s">
        <v>1785</v>
      </c>
      <c r="D687" s="6" t="s">
        <v>845</v>
      </c>
    </row>
    <row r="688" spans="1:4">
      <c r="A688" s="828" t="s">
        <v>1786</v>
      </c>
      <c r="B688" s="829" t="s">
        <v>1787</v>
      </c>
      <c r="C688" s="829" t="s">
        <v>1788</v>
      </c>
      <c r="D688" s="6" t="s">
        <v>845</v>
      </c>
    </row>
    <row r="689" spans="1:4">
      <c r="A689" s="828" t="s">
        <v>1789</v>
      </c>
      <c r="B689" s="829" t="s">
        <v>1790</v>
      </c>
      <c r="C689" s="829" t="s">
        <v>1791</v>
      </c>
      <c r="D689" s="6" t="s">
        <v>845</v>
      </c>
    </row>
    <row r="690" spans="1:4">
      <c r="A690" s="828" t="s">
        <v>1792</v>
      </c>
      <c r="B690" s="829" t="s">
        <v>1793</v>
      </c>
      <c r="C690" s="829" t="s">
        <v>1794</v>
      </c>
      <c r="D690" s="6" t="s">
        <v>845</v>
      </c>
    </row>
    <row r="691" spans="1:4">
      <c r="A691" s="828" t="s">
        <v>1795</v>
      </c>
      <c r="B691" s="829" t="s">
        <v>1796</v>
      </c>
      <c r="C691" s="829" t="s">
        <v>1797</v>
      </c>
      <c r="D691" s="6" t="s">
        <v>845</v>
      </c>
    </row>
    <row r="692" spans="1:4">
      <c r="A692" s="828" t="s">
        <v>1798</v>
      </c>
      <c r="B692" s="829" t="s">
        <v>1799</v>
      </c>
      <c r="C692" s="829" t="s">
        <v>1800</v>
      </c>
      <c r="D692" s="6" t="s">
        <v>845</v>
      </c>
    </row>
    <row r="693" spans="1:4">
      <c r="A693" s="828" t="s">
        <v>1801</v>
      </c>
      <c r="B693" s="829" t="s">
        <v>1802</v>
      </c>
      <c r="C693" s="829" t="s">
        <v>683</v>
      </c>
      <c r="D693" s="6"/>
    </row>
    <row r="694" spans="1:4">
      <c r="A694" s="828" t="s">
        <v>1803</v>
      </c>
      <c r="B694" s="829" t="s">
        <v>1804</v>
      </c>
      <c r="C694" s="829" t="s">
        <v>1805</v>
      </c>
      <c r="D694" s="6" t="s">
        <v>845</v>
      </c>
    </row>
    <row r="695" spans="1:4">
      <c r="A695" s="828" t="s">
        <v>1806</v>
      </c>
      <c r="B695" s="829" t="s">
        <v>1807</v>
      </c>
      <c r="C695" s="829" t="s">
        <v>1808</v>
      </c>
      <c r="D695" s="6" t="s">
        <v>820</v>
      </c>
    </row>
    <row r="696" spans="1:4">
      <c r="A696" s="828" t="s">
        <v>1809</v>
      </c>
      <c r="B696" s="829" t="s">
        <v>1810</v>
      </c>
      <c r="C696" s="829"/>
      <c r="D696" s="6"/>
    </row>
    <row r="697" spans="1:4" ht="15">
      <c r="A697" s="828" t="s">
        <v>1811</v>
      </c>
      <c r="B697" s="829" t="s">
        <v>1812</v>
      </c>
      <c r="C697" s="40" t="s">
        <v>1813</v>
      </c>
      <c r="D697" s="6"/>
    </row>
    <row r="698" spans="1:4">
      <c r="A698" s="828" t="s">
        <v>1814</v>
      </c>
      <c r="B698" s="829" t="s">
        <v>1815</v>
      </c>
      <c r="C698" s="829"/>
      <c r="D698" s="6"/>
    </row>
    <row r="699" spans="1:4">
      <c r="A699" s="828" t="s">
        <v>1816</v>
      </c>
      <c r="B699" s="829" t="s">
        <v>1817</v>
      </c>
      <c r="C699" s="829" t="s">
        <v>1818</v>
      </c>
      <c r="D699" s="6" t="s">
        <v>845</v>
      </c>
    </row>
    <row r="700" spans="1:4">
      <c r="A700" s="828" t="s">
        <v>1819</v>
      </c>
      <c r="B700" s="829" t="s">
        <v>1820</v>
      </c>
      <c r="C700" s="829" t="s">
        <v>1821</v>
      </c>
      <c r="D700" s="6" t="s">
        <v>845</v>
      </c>
    </row>
    <row r="701" spans="1:4">
      <c r="A701" s="828" t="s">
        <v>1822</v>
      </c>
      <c r="B701" s="829" t="s">
        <v>1823</v>
      </c>
      <c r="C701" s="829" t="s">
        <v>1824</v>
      </c>
      <c r="D701" s="6" t="s">
        <v>845</v>
      </c>
    </row>
    <row r="702" spans="1:4">
      <c r="A702" s="828" t="s">
        <v>1825</v>
      </c>
      <c r="B702" s="829" t="s">
        <v>1826</v>
      </c>
      <c r="C702" s="829" t="s">
        <v>1827</v>
      </c>
      <c r="D702" s="6" t="s">
        <v>820</v>
      </c>
    </row>
    <row r="703" spans="1:4">
      <c r="A703" s="830" t="s">
        <v>1828</v>
      </c>
      <c r="B703" s="829" t="s">
        <v>1829</v>
      </c>
      <c r="C703" s="829" t="s">
        <v>1830</v>
      </c>
      <c r="D703" s="27" t="s">
        <v>820</v>
      </c>
    </row>
    <row r="704" spans="1:4">
      <c r="A704" s="830" t="s">
        <v>1831</v>
      </c>
      <c r="B704" s="829" t="s">
        <v>1832</v>
      </c>
      <c r="C704" s="829" t="s">
        <v>1833</v>
      </c>
      <c r="D704" s="27" t="s">
        <v>845</v>
      </c>
    </row>
    <row r="705" spans="1:4">
      <c r="A705" s="828" t="s">
        <v>1834</v>
      </c>
      <c r="B705" s="829" t="s">
        <v>1835</v>
      </c>
      <c r="C705" s="829" t="s">
        <v>1836</v>
      </c>
      <c r="D705" s="6" t="s">
        <v>845</v>
      </c>
    </row>
    <row r="706" spans="1:4">
      <c r="A706" s="828" t="s">
        <v>1837</v>
      </c>
      <c r="B706" s="829" t="s">
        <v>1838</v>
      </c>
      <c r="C706" s="829" t="s">
        <v>1839</v>
      </c>
      <c r="D706" s="6" t="s">
        <v>845</v>
      </c>
    </row>
    <row r="707" spans="1:4">
      <c r="A707" s="828" t="s">
        <v>1840</v>
      </c>
      <c r="B707" s="829" t="s">
        <v>1841</v>
      </c>
      <c r="C707" s="829" t="s">
        <v>1842</v>
      </c>
      <c r="D707" s="6" t="s">
        <v>845</v>
      </c>
    </row>
    <row r="708" spans="1:4">
      <c r="A708" s="828" t="s">
        <v>1843</v>
      </c>
      <c r="B708" s="829" t="s">
        <v>1844</v>
      </c>
      <c r="C708" s="829" t="s">
        <v>1845</v>
      </c>
      <c r="D708" s="6" t="s">
        <v>845</v>
      </c>
    </row>
    <row r="709" spans="1:4">
      <c r="A709" s="828" t="s">
        <v>1846</v>
      </c>
      <c r="B709" s="829" t="s">
        <v>1847</v>
      </c>
      <c r="C709" s="829" t="s">
        <v>1848</v>
      </c>
      <c r="D709" s="6" t="s">
        <v>845</v>
      </c>
    </row>
    <row r="710" spans="1:4">
      <c r="A710" s="828" t="s">
        <v>1849</v>
      </c>
      <c r="B710" s="829" t="s">
        <v>1850</v>
      </c>
      <c r="C710" s="829" t="s">
        <v>1851</v>
      </c>
      <c r="D710" s="6" t="s">
        <v>845</v>
      </c>
    </row>
    <row r="711" spans="1:4">
      <c r="A711" s="828" t="s">
        <v>1852</v>
      </c>
      <c r="B711" s="829" t="s">
        <v>1853</v>
      </c>
      <c r="C711" s="829" t="s">
        <v>1854</v>
      </c>
      <c r="D711" s="6" t="s">
        <v>1855</v>
      </c>
    </row>
    <row r="712" spans="1:4">
      <c r="A712" s="828" t="s">
        <v>1856</v>
      </c>
      <c r="B712" s="829" t="s">
        <v>1857</v>
      </c>
      <c r="C712" s="829" t="s">
        <v>1858</v>
      </c>
      <c r="D712" s="6" t="s">
        <v>845</v>
      </c>
    </row>
    <row r="713" spans="1:4">
      <c r="A713" s="828" t="s">
        <v>1859</v>
      </c>
      <c r="B713" s="829" t="s">
        <v>1860</v>
      </c>
      <c r="C713" s="829" t="s">
        <v>1861</v>
      </c>
      <c r="D713" s="6" t="s">
        <v>1862</v>
      </c>
    </row>
    <row r="714" spans="1:4">
      <c r="A714" s="828" t="s">
        <v>1863</v>
      </c>
      <c r="B714" s="829" t="s">
        <v>1864</v>
      </c>
      <c r="C714" s="829" t="s">
        <v>1865</v>
      </c>
      <c r="D714" s="6" t="s">
        <v>777</v>
      </c>
    </row>
    <row r="715" spans="1:4">
      <c r="A715" s="828" t="s">
        <v>1859</v>
      </c>
      <c r="B715" s="829" t="s">
        <v>1860</v>
      </c>
      <c r="C715" s="829" t="s">
        <v>1861</v>
      </c>
      <c r="D715" s="6" t="s">
        <v>1862</v>
      </c>
    </row>
    <row r="716" spans="1:4">
      <c r="A716" s="828" t="s">
        <v>1866</v>
      </c>
      <c r="B716" s="829" t="s">
        <v>1867</v>
      </c>
      <c r="C716" s="849" t="s">
        <v>1868</v>
      </c>
      <c r="D716" s="6" t="s">
        <v>1869</v>
      </c>
    </row>
    <row r="717" spans="1:4">
      <c r="A717" s="828" t="s">
        <v>1870</v>
      </c>
      <c r="B717" s="829" t="s">
        <v>1871</v>
      </c>
      <c r="C717" s="829" t="s">
        <v>1872</v>
      </c>
      <c r="D717" s="6" t="s">
        <v>1869</v>
      </c>
    </row>
    <row r="718" spans="1:4">
      <c r="A718" s="828" t="s">
        <v>1873</v>
      </c>
      <c r="B718" s="829" t="s">
        <v>1874</v>
      </c>
      <c r="C718" s="829" t="s">
        <v>1875</v>
      </c>
      <c r="D718" s="6" t="s">
        <v>1869</v>
      </c>
    </row>
    <row r="719" spans="1:4" ht="15">
      <c r="A719" s="872" t="s">
        <v>28</v>
      </c>
      <c r="B719" s="873" t="s">
        <v>1876</v>
      </c>
      <c r="C719" s="874" t="s">
        <v>1877</v>
      </c>
      <c r="D719" s="41" t="s">
        <v>845</v>
      </c>
    </row>
    <row r="720" spans="1:4">
      <c r="A720" s="828" t="s">
        <v>1878</v>
      </c>
      <c r="B720" s="829" t="s">
        <v>1879</v>
      </c>
      <c r="C720" s="829" t="s">
        <v>1880</v>
      </c>
      <c r="D720" s="6" t="s">
        <v>845</v>
      </c>
    </row>
    <row r="721" spans="1:4">
      <c r="A721" s="828" t="s">
        <v>1881</v>
      </c>
      <c r="B721" s="829" t="s">
        <v>1882</v>
      </c>
      <c r="C721" s="829" t="s">
        <v>1883</v>
      </c>
      <c r="D721" s="6" t="s">
        <v>777</v>
      </c>
    </row>
    <row r="722" spans="1:4">
      <c r="A722" s="828" t="s">
        <v>1884</v>
      </c>
      <c r="B722" s="829" t="s">
        <v>1885</v>
      </c>
      <c r="C722" s="829" t="s">
        <v>1886</v>
      </c>
      <c r="D722" s="6" t="s">
        <v>1887</v>
      </c>
    </row>
    <row r="723" spans="1:4">
      <c r="A723" s="828" t="s">
        <v>1888</v>
      </c>
      <c r="B723" s="829" t="s">
        <v>1889</v>
      </c>
      <c r="C723" s="829" t="s">
        <v>1890</v>
      </c>
      <c r="D723" s="6" t="s">
        <v>845</v>
      </c>
    </row>
    <row r="724" spans="1:4">
      <c r="A724" s="828" t="s">
        <v>1891</v>
      </c>
      <c r="B724" s="829" t="s">
        <v>1892</v>
      </c>
      <c r="C724" s="829" t="s">
        <v>1893</v>
      </c>
      <c r="D724" s="6" t="s">
        <v>845</v>
      </c>
    </row>
    <row r="725" spans="1:4">
      <c r="A725" s="828" t="s">
        <v>1894</v>
      </c>
      <c r="B725" s="829" t="s">
        <v>1895</v>
      </c>
      <c r="C725" s="829" t="s">
        <v>1896</v>
      </c>
      <c r="D725" s="6" t="s">
        <v>845</v>
      </c>
    </row>
    <row r="726" spans="1:4">
      <c r="A726" s="828" t="s">
        <v>1897</v>
      </c>
      <c r="B726" s="829" t="s">
        <v>1898</v>
      </c>
      <c r="C726" s="829" t="s">
        <v>1899</v>
      </c>
      <c r="D726" s="6" t="s">
        <v>845</v>
      </c>
    </row>
    <row r="727" spans="1:4">
      <c r="A727" s="830" t="s">
        <v>1900</v>
      </c>
      <c r="B727" s="831" t="s">
        <v>1901</v>
      </c>
      <c r="C727" s="831" t="s">
        <v>1902</v>
      </c>
      <c r="D727" s="6" t="s">
        <v>1887</v>
      </c>
    </row>
    <row r="728" spans="1:4">
      <c r="A728" s="830" t="s">
        <v>1903</v>
      </c>
      <c r="B728" s="831" t="s">
        <v>1904</v>
      </c>
      <c r="C728" s="831" t="s">
        <v>1905</v>
      </c>
      <c r="D728" s="6" t="s">
        <v>845</v>
      </c>
    </row>
    <row r="729" spans="1:4">
      <c r="A729" s="828" t="s">
        <v>1906</v>
      </c>
      <c r="B729" s="829" t="s">
        <v>1907</v>
      </c>
      <c r="C729" s="829" t="s">
        <v>1908</v>
      </c>
      <c r="D729" s="6" t="s">
        <v>1909</v>
      </c>
    </row>
    <row r="730" spans="1:4">
      <c r="A730" s="828" t="s">
        <v>1910</v>
      </c>
      <c r="B730" s="829" t="s">
        <v>1911</v>
      </c>
      <c r="C730" s="829" t="s">
        <v>1912</v>
      </c>
      <c r="D730" s="6"/>
    </row>
    <row r="731" spans="1:4">
      <c r="A731" s="828" t="s">
        <v>1913</v>
      </c>
      <c r="B731" s="829" t="s">
        <v>1400</v>
      </c>
      <c r="C731" s="829" t="s">
        <v>27</v>
      </c>
      <c r="D731" s="6" t="s">
        <v>845</v>
      </c>
    </row>
    <row r="732" spans="1:4">
      <c r="A732" s="832" t="s">
        <v>1914</v>
      </c>
      <c r="B732" s="31" t="s">
        <v>1915</v>
      </c>
      <c r="C732" s="31" t="s">
        <v>1916</v>
      </c>
      <c r="D732" s="9" t="s">
        <v>845</v>
      </c>
    </row>
    <row r="733" spans="1:4">
      <c r="A733" s="832" t="s">
        <v>1917</v>
      </c>
      <c r="B733" s="31" t="s">
        <v>1918</v>
      </c>
      <c r="C733" s="31" t="s">
        <v>1919</v>
      </c>
      <c r="D733" s="9" t="s">
        <v>1887</v>
      </c>
    </row>
    <row r="734" spans="1:4">
      <c r="A734" s="846" t="s">
        <v>1920</v>
      </c>
      <c r="B734" s="847" t="s">
        <v>1921</v>
      </c>
      <c r="C734" s="847" t="s">
        <v>1922</v>
      </c>
      <c r="D734" s="6" t="s">
        <v>845</v>
      </c>
    </row>
    <row r="735" spans="1:4">
      <c r="A735" s="842" t="s">
        <v>1923</v>
      </c>
      <c r="B735" s="835" t="s">
        <v>1924</v>
      </c>
      <c r="C735" s="835" t="s">
        <v>27</v>
      </c>
      <c r="D735" s="10" t="s">
        <v>851</v>
      </c>
    </row>
    <row r="736" spans="1:4" ht="15.75">
      <c r="A736" s="825" t="s">
        <v>537</v>
      </c>
      <c r="B736" s="1616" t="s">
        <v>1925</v>
      </c>
      <c r="C736" s="1617"/>
      <c r="D736" s="4" t="s">
        <v>686</v>
      </c>
    </row>
    <row r="737" spans="1:4">
      <c r="A737" s="826" t="s">
        <v>4</v>
      </c>
      <c r="B737" s="827" t="s">
        <v>5</v>
      </c>
      <c r="C737" s="827" t="s">
        <v>539</v>
      </c>
      <c r="D737" s="5" t="s">
        <v>540</v>
      </c>
    </row>
    <row r="738" spans="1:4">
      <c r="A738" s="832" t="s">
        <v>1859</v>
      </c>
      <c r="B738" s="31" t="s">
        <v>1860</v>
      </c>
      <c r="C738" s="829" t="s">
        <v>1861</v>
      </c>
      <c r="D738" s="9" t="s">
        <v>1862</v>
      </c>
    </row>
    <row r="739" spans="1:4">
      <c r="A739" s="832" t="s">
        <v>1863</v>
      </c>
      <c r="B739" s="31" t="s">
        <v>1864</v>
      </c>
      <c r="C739" s="829" t="s">
        <v>1865</v>
      </c>
      <c r="D739" s="9" t="s">
        <v>777</v>
      </c>
    </row>
    <row r="740" spans="1:4">
      <c r="A740" s="832" t="s">
        <v>1866</v>
      </c>
      <c r="B740" s="31" t="s">
        <v>1867</v>
      </c>
      <c r="C740" s="829" t="s">
        <v>1868</v>
      </c>
      <c r="D740" s="9" t="s">
        <v>1869</v>
      </c>
    </row>
    <row r="741" spans="1:4">
      <c r="A741" s="832" t="s">
        <v>1870</v>
      </c>
      <c r="B741" s="31" t="s">
        <v>1871</v>
      </c>
      <c r="C741" s="829" t="s">
        <v>1872</v>
      </c>
      <c r="D741" s="9" t="s">
        <v>1869</v>
      </c>
    </row>
    <row r="742" spans="1:4">
      <c r="A742" s="832" t="s">
        <v>1873</v>
      </c>
      <c r="B742" s="31" t="s">
        <v>1874</v>
      </c>
      <c r="C742" s="829" t="s">
        <v>1875</v>
      </c>
      <c r="D742" s="9" t="s">
        <v>1869</v>
      </c>
    </row>
    <row r="743" spans="1:4">
      <c r="A743" s="832" t="s">
        <v>1926</v>
      </c>
      <c r="B743" s="31" t="s">
        <v>1467</v>
      </c>
      <c r="C743" s="829" t="s">
        <v>1927</v>
      </c>
      <c r="D743" s="9" t="s">
        <v>550</v>
      </c>
    </row>
    <row r="744" spans="1:4">
      <c r="A744" s="832" t="s">
        <v>1928</v>
      </c>
      <c r="B744" s="31" t="s">
        <v>1929</v>
      </c>
      <c r="C744" s="829" t="s">
        <v>1930</v>
      </c>
      <c r="D744" s="9" t="s">
        <v>1931</v>
      </c>
    </row>
    <row r="745" spans="1:4">
      <c r="A745" s="832" t="s">
        <v>1923</v>
      </c>
      <c r="B745" s="31" t="s">
        <v>1924</v>
      </c>
      <c r="C745" s="31"/>
      <c r="D745" s="9" t="s">
        <v>851</v>
      </c>
    </row>
    <row r="746" spans="1:4">
      <c r="A746" s="832" t="s">
        <v>1914</v>
      </c>
      <c r="B746" s="31" t="s">
        <v>1915</v>
      </c>
      <c r="C746" s="31" t="s">
        <v>1916</v>
      </c>
      <c r="D746" s="9" t="s">
        <v>845</v>
      </c>
    </row>
    <row r="747" spans="1:4" ht="15.75">
      <c r="A747" s="825" t="s">
        <v>537</v>
      </c>
      <c r="B747" s="817" t="s">
        <v>436</v>
      </c>
      <c r="C747" s="818"/>
      <c r="D747" s="4" t="s">
        <v>686</v>
      </c>
    </row>
    <row r="748" spans="1:4">
      <c r="A748" s="826" t="s">
        <v>4</v>
      </c>
      <c r="B748" s="827" t="s">
        <v>5</v>
      </c>
      <c r="C748" s="827" t="s">
        <v>539</v>
      </c>
      <c r="D748" s="5" t="s">
        <v>540</v>
      </c>
    </row>
    <row r="749" spans="1:4">
      <c r="A749" s="832" t="s">
        <v>1670</v>
      </c>
      <c r="B749" s="31" t="s">
        <v>1671</v>
      </c>
      <c r="C749" s="31" t="s">
        <v>1932</v>
      </c>
      <c r="D749" s="9" t="s">
        <v>864</v>
      </c>
    </row>
    <row r="750" spans="1:4">
      <c r="A750" s="832" t="s">
        <v>778</v>
      </c>
      <c r="B750" s="31" t="s">
        <v>779</v>
      </c>
      <c r="C750" s="31" t="s">
        <v>793</v>
      </c>
      <c r="D750" s="9" t="s">
        <v>543</v>
      </c>
    </row>
    <row r="751" spans="1:4">
      <c r="A751" s="832" t="s">
        <v>1674</v>
      </c>
      <c r="B751" s="31" t="s">
        <v>1675</v>
      </c>
      <c r="C751" s="31" t="s">
        <v>1933</v>
      </c>
      <c r="D751" s="9" t="s">
        <v>777</v>
      </c>
    </row>
    <row r="752" spans="1:4">
      <c r="A752" s="832" t="s">
        <v>1672</v>
      </c>
      <c r="B752" s="31" t="s">
        <v>1673</v>
      </c>
      <c r="C752" s="31" t="s">
        <v>1934</v>
      </c>
      <c r="D752" s="9" t="s">
        <v>777</v>
      </c>
    </row>
    <row r="753" spans="1:4">
      <c r="A753" s="832" t="s">
        <v>1935</v>
      </c>
      <c r="B753" s="31" t="s">
        <v>1936</v>
      </c>
      <c r="C753" s="31" t="s">
        <v>739</v>
      </c>
      <c r="D753" s="9"/>
    </row>
    <row r="754" spans="1:4">
      <c r="A754" s="832" t="s">
        <v>1937</v>
      </c>
      <c r="B754" s="31" t="s">
        <v>1938</v>
      </c>
      <c r="C754" s="31" t="s">
        <v>1939</v>
      </c>
      <c r="D754" s="9" t="s">
        <v>777</v>
      </c>
    </row>
    <row r="755" spans="1:4">
      <c r="A755" s="832" t="s">
        <v>1940</v>
      </c>
      <c r="B755" s="31" t="s">
        <v>1941</v>
      </c>
      <c r="C755" s="31" t="s">
        <v>1942</v>
      </c>
      <c r="D755" s="9" t="s">
        <v>777</v>
      </c>
    </row>
    <row r="756" spans="1:4">
      <c r="A756" s="832" t="s">
        <v>1302</v>
      </c>
      <c r="B756" s="31" t="s">
        <v>1303</v>
      </c>
      <c r="C756" s="31" t="s">
        <v>1304</v>
      </c>
      <c r="D756" s="9" t="s">
        <v>777</v>
      </c>
    </row>
    <row r="757" spans="1:4">
      <c r="A757" s="832" t="s">
        <v>1943</v>
      </c>
      <c r="B757" s="31" t="s">
        <v>1944</v>
      </c>
      <c r="C757" s="31" t="s">
        <v>1945</v>
      </c>
      <c r="D757" s="9" t="s">
        <v>777</v>
      </c>
    </row>
    <row r="758" spans="1:4">
      <c r="A758" s="832" t="s">
        <v>1946</v>
      </c>
      <c r="B758" s="31" t="s">
        <v>1947</v>
      </c>
      <c r="C758" s="31" t="s">
        <v>1948</v>
      </c>
      <c r="D758" s="9" t="s">
        <v>777</v>
      </c>
    </row>
    <row r="759" spans="1:4" ht="15.75">
      <c r="A759" s="825" t="s">
        <v>537</v>
      </c>
      <c r="B759" s="1616" t="s">
        <v>401</v>
      </c>
      <c r="C759" s="1617"/>
      <c r="D759" s="4" t="s">
        <v>1949</v>
      </c>
    </row>
    <row r="760" spans="1:4">
      <c r="A760" s="826" t="s">
        <v>4</v>
      </c>
      <c r="B760" s="827" t="s">
        <v>5</v>
      </c>
      <c r="C760" s="827" t="s">
        <v>539</v>
      </c>
      <c r="D760" s="5" t="s">
        <v>540</v>
      </c>
    </row>
    <row r="761" spans="1:4">
      <c r="A761" s="828" t="s">
        <v>1950</v>
      </c>
      <c r="B761" s="829" t="s">
        <v>1951</v>
      </c>
      <c r="C761" s="829" t="s">
        <v>1952</v>
      </c>
      <c r="D761" s="6" t="s">
        <v>543</v>
      </c>
    </row>
    <row r="762" spans="1:4">
      <c r="A762" s="828" t="s">
        <v>1953</v>
      </c>
      <c r="B762" s="829" t="s">
        <v>1954</v>
      </c>
      <c r="C762" s="829" t="s">
        <v>1955</v>
      </c>
      <c r="D762" s="6" t="s">
        <v>777</v>
      </c>
    </row>
    <row r="763" spans="1:4">
      <c r="A763" s="828" t="s">
        <v>893</v>
      </c>
      <c r="B763" s="829" t="s">
        <v>894</v>
      </c>
      <c r="C763" s="829" t="s">
        <v>895</v>
      </c>
      <c r="D763" s="6" t="s">
        <v>777</v>
      </c>
    </row>
    <row r="764" spans="1:4">
      <c r="A764" s="828" t="s">
        <v>1956</v>
      </c>
      <c r="B764" s="829" t="s">
        <v>1957</v>
      </c>
      <c r="C764" s="829" t="s">
        <v>1958</v>
      </c>
      <c r="D764" s="6" t="s">
        <v>777</v>
      </c>
    </row>
    <row r="765" spans="1:4">
      <c r="A765" s="828" t="s">
        <v>1959</v>
      </c>
      <c r="B765" s="829" t="s">
        <v>1960</v>
      </c>
      <c r="C765" s="829" t="s">
        <v>1961</v>
      </c>
      <c r="D765" s="6" t="s">
        <v>777</v>
      </c>
    </row>
    <row r="766" spans="1:4">
      <c r="A766" s="828" t="s">
        <v>879</v>
      </c>
      <c r="B766" s="829" t="s">
        <v>880</v>
      </c>
      <c r="C766" s="829" t="s">
        <v>881</v>
      </c>
      <c r="D766" s="6" t="s">
        <v>777</v>
      </c>
    </row>
    <row r="767" spans="1:4">
      <c r="A767" s="828" t="s">
        <v>887</v>
      </c>
      <c r="B767" s="829" t="s">
        <v>888</v>
      </c>
      <c r="C767" s="829" t="s">
        <v>889</v>
      </c>
      <c r="D767" s="6" t="s">
        <v>777</v>
      </c>
    </row>
    <row r="768" spans="1:4">
      <c r="A768" s="828" t="s">
        <v>1962</v>
      </c>
      <c r="B768" s="829" t="s">
        <v>1963</v>
      </c>
      <c r="C768" s="829" t="s">
        <v>1964</v>
      </c>
      <c r="D768" s="6" t="s">
        <v>777</v>
      </c>
    </row>
    <row r="769" spans="1:4">
      <c r="A769" s="828" t="s">
        <v>1965</v>
      </c>
      <c r="B769" s="829" t="s">
        <v>1966</v>
      </c>
      <c r="C769" s="829" t="s">
        <v>1967</v>
      </c>
      <c r="D769" s="6" t="s">
        <v>777</v>
      </c>
    </row>
    <row r="770" spans="1:4">
      <c r="A770" s="828" t="s">
        <v>1968</v>
      </c>
      <c r="B770" s="829" t="s">
        <v>1969</v>
      </c>
      <c r="C770" s="829" t="s">
        <v>1970</v>
      </c>
      <c r="D770" s="6" t="s">
        <v>550</v>
      </c>
    </row>
    <row r="771" spans="1:4">
      <c r="A771" s="828" t="s">
        <v>1971</v>
      </c>
      <c r="B771" s="829" t="s">
        <v>1972</v>
      </c>
      <c r="C771" s="829" t="s">
        <v>1973</v>
      </c>
      <c r="D771" s="6" t="s">
        <v>777</v>
      </c>
    </row>
    <row r="772" spans="1:4">
      <c r="A772" s="828" t="s">
        <v>1974</v>
      </c>
      <c r="B772" s="829" t="s">
        <v>1975</v>
      </c>
      <c r="C772" s="829" t="s">
        <v>1976</v>
      </c>
      <c r="D772" s="6" t="s">
        <v>543</v>
      </c>
    </row>
    <row r="773" spans="1:4">
      <c r="A773" s="828" t="s">
        <v>873</v>
      </c>
      <c r="B773" s="829" t="s">
        <v>874</v>
      </c>
      <c r="C773" s="829" t="s">
        <v>875</v>
      </c>
      <c r="D773" s="6" t="s">
        <v>807</v>
      </c>
    </row>
    <row r="774" spans="1:4">
      <c r="A774" s="828" t="s">
        <v>1977</v>
      </c>
      <c r="B774" s="829" t="s">
        <v>1978</v>
      </c>
      <c r="C774" s="829" t="s">
        <v>1979</v>
      </c>
      <c r="D774" s="6" t="s">
        <v>550</v>
      </c>
    </row>
    <row r="775" spans="1:4">
      <c r="A775" s="828" t="s">
        <v>1980</v>
      </c>
      <c r="B775" s="829" t="s">
        <v>1981</v>
      </c>
      <c r="C775" s="829" t="s">
        <v>1982</v>
      </c>
      <c r="D775" s="6" t="s">
        <v>550</v>
      </c>
    </row>
    <row r="776" spans="1:4">
      <c r="A776" s="828" t="s">
        <v>1983</v>
      </c>
      <c r="B776" s="829" t="s">
        <v>1984</v>
      </c>
      <c r="C776" s="829" t="s">
        <v>1985</v>
      </c>
      <c r="D776" s="6" t="s">
        <v>807</v>
      </c>
    </row>
    <row r="777" spans="1:4">
      <c r="A777" s="832" t="s">
        <v>628</v>
      </c>
      <c r="B777" s="31" t="s">
        <v>629</v>
      </c>
      <c r="C777" s="31" t="s">
        <v>630</v>
      </c>
      <c r="D777" s="9" t="s">
        <v>543</v>
      </c>
    </row>
    <row r="778" spans="1:4">
      <c r="A778" s="828" t="s">
        <v>783</v>
      </c>
      <c r="B778" s="829" t="s">
        <v>662</v>
      </c>
      <c r="C778" s="12" t="s">
        <v>1986</v>
      </c>
      <c r="D778" s="6"/>
    </row>
    <row r="779" spans="1:4" ht="15.75">
      <c r="A779" s="825" t="s">
        <v>537</v>
      </c>
      <c r="B779" s="817" t="s">
        <v>404</v>
      </c>
      <c r="C779" s="818"/>
      <c r="D779" s="4" t="s">
        <v>1301</v>
      </c>
    </row>
    <row r="780" spans="1:4">
      <c r="A780" s="860" t="s">
        <v>4</v>
      </c>
      <c r="B780" s="861" t="s">
        <v>5</v>
      </c>
      <c r="C780" s="861" t="s">
        <v>539</v>
      </c>
      <c r="D780" s="37" t="s">
        <v>540</v>
      </c>
    </row>
    <row r="781" spans="1:4">
      <c r="A781" s="832" t="s">
        <v>1604</v>
      </c>
      <c r="B781" s="31" t="s">
        <v>1605</v>
      </c>
      <c r="C781" s="31" t="s">
        <v>1606</v>
      </c>
      <c r="D781" s="9" t="s">
        <v>864</v>
      </c>
    </row>
    <row r="782" spans="1:4">
      <c r="A782" s="832" t="s">
        <v>1598</v>
      </c>
      <c r="B782" s="31" t="s">
        <v>1599</v>
      </c>
      <c r="C782" s="31" t="s">
        <v>1600</v>
      </c>
      <c r="D782" s="9" t="s">
        <v>864</v>
      </c>
    </row>
    <row r="783" spans="1:4">
      <c r="A783" s="832" t="s">
        <v>1987</v>
      </c>
      <c r="B783" s="31" t="s">
        <v>1988</v>
      </c>
      <c r="C783" s="31" t="s">
        <v>1989</v>
      </c>
      <c r="D783" s="9" t="s">
        <v>864</v>
      </c>
    </row>
    <row r="784" spans="1:4">
      <c r="A784" s="832" t="s">
        <v>1968</v>
      </c>
      <c r="B784" s="31" t="s">
        <v>1969</v>
      </c>
      <c r="C784" s="31" t="s">
        <v>1970</v>
      </c>
      <c r="D784" s="9" t="s">
        <v>550</v>
      </c>
    </row>
    <row r="785" spans="1:4">
      <c r="A785" s="832" t="s">
        <v>1554</v>
      </c>
      <c r="B785" s="31" t="s">
        <v>1555</v>
      </c>
      <c r="C785" s="31" t="s">
        <v>1990</v>
      </c>
      <c r="D785" s="9" t="s">
        <v>864</v>
      </c>
    </row>
    <row r="786" spans="1:4">
      <c r="A786" s="832" t="s">
        <v>1631</v>
      </c>
      <c r="B786" s="31" t="s">
        <v>1632</v>
      </c>
      <c r="C786" s="31" t="s">
        <v>1633</v>
      </c>
      <c r="D786" s="9" t="s">
        <v>864</v>
      </c>
    </row>
    <row r="787" spans="1:4">
      <c r="A787" s="832" t="s">
        <v>1642</v>
      </c>
      <c r="B787" s="31" t="s">
        <v>1643</v>
      </c>
      <c r="C787" s="31" t="s">
        <v>1644</v>
      </c>
      <c r="D787" s="9" t="s">
        <v>864</v>
      </c>
    </row>
    <row r="788" spans="1:4">
      <c r="A788" s="832" t="s">
        <v>1636</v>
      </c>
      <c r="B788" s="31" t="s">
        <v>1637</v>
      </c>
      <c r="C788" s="31" t="s">
        <v>1638</v>
      </c>
      <c r="D788" s="9" t="s">
        <v>864</v>
      </c>
    </row>
    <row r="789" spans="1:4">
      <c r="A789" s="832" t="s">
        <v>1639</v>
      </c>
      <c r="B789" s="31" t="s">
        <v>1640</v>
      </c>
      <c r="C789" s="31" t="s">
        <v>1641</v>
      </c>
      <c r="D789" s="9" t="s">
        <v>864</v>
      </c>
    </row>
    <row r="790" spans="1:4">
      <c r="A790" s="832" t="s">
        <v>1991</v>
      </c>
      <c r="B790" s="31" t="s">
        <v>1992</v>
      </c>
      <c r="C790" s="31" t="s">
        <v>1993</v>
      </c>
      <c r="D790" s="9" t="s">
        <v>864</v>
      </c>
    </row>
    <row r="791" spans="1:4">
      <c r="A791" s="832" t="s">
        <v>27</v>
      </c>
      <c r="B791" s="31" t="s">
        <v>739</v>
      </c>
      <c r="C791" s="31" t="s">
        <v>683</v>
      </c>
      <c r="D791" s="9" t="s">
        <v>543</v>
      </c>
    </row>
    <row r="792" spans="1:4">
      <c r="A792" s="832" t="s">
        <v>1994</v>
      </c>
      <c r="B792" s="31" t="s">
        <v>1995</v>
      </c>
      <c r="C792" s="31" t="s">
        <v>1996</v>
      </c>
      <c r="D792" s="9" t="s">
        <v>807</v>
      </c>
    </row>
    <row r="793" spans="1:4">
      <c r="A793" s="832" t="s">
        <v>1997</v>
      </c>
      <c r="B793" s="31" t="s">
        <v>1998</v>
      </c>
      <c r="C793" s="31" t="s">
        <v>1999</v>
      </c>
      <c r="D793" s="9" t="s">
        <v>864</v>
      </c>
    </row>
    <row r="794" spans="1:4">
      <c r="A794" s="832" t="s">
        <v>2000</v>
      </c>
      <c r="B794" s="31" t="s">
        <v>2001</v>
      </c>
      <c r="C794" s="31" t="s">
        <v>2002</v>
      </c>
      <c r="D794" s="9" t="s">
        <v>807</v>
      </c>
    </row>
    <row r="795" spans="1:4">
      <c r="A795" s="832" t="s">
        <v>2003</v>
      </c>
      <c r="B795" s="31" t="s">
        <v>2004</v>
      </c>
      <c r="C795" s="31" t="s">
        <v>2005</v>
      </c>
      <c r="D795" s="9" t="s">
        <v>777</v>
      </c>
    </row>
    <row r="796" spans="1:4">
      <c r="A796" s="832" t="s">
        <v>2006</v>
      </c>
      <c r="B796" s="31" t="s">
        <v>2007</v>
      </c>
      <c r="C796" s="31" t="s">
        <v>2008</v>
      </c>
      <c r="D796" s="9" t="s">
        <v>550</v>
      </c>
    </row>
    <row r="797" spans="1:4">
      <c r="A797" s="832" t="s">
        <v>2009</v>
      </c>
      <c r="B797" s="31" t="s">
        <v>2010</v>
      </c>
      <c r="C797" s="31" t="s">
        <v>2011</v>
      </c>
      <c r="D797" s="9" t="s">
        <v>864</v>
      </c>
    </row>
    <row r="798" spans="1:4">
      <c r="A798" s="832" t="s">
        <v>2012</v>
      </c>
      <c r="B798" s="31" t="s">
        <v>2013</v>
      </c>
      <c r="C798" s="31" t="s">
        <v>2014</v>
      </c>
      <c r="D798" s="9" t="s">
        <v>864</v>
      </c>
    </row>
    <row r="799" spans="1:4">
      <c r="A799" s="832" t="s">
        <v>2015</v>
      </c>
      <c r="B799" s="31" t="s">
        <v>2016</v>
      </c>
      <c r="C799" s="31" t="s">
        <v>2017</v>
      </c>
      <c r="D799" s="9" t="s">
        <v>807</v>
      </c>
    </row>
    <row r="800" spans="1:4">
      <c r="A800" s="832" t="s">
        <v>2018</v>
      </c>
      <c r="B800" s="31" t="s">
        <v>2019</v>
      </c>
      <c r="C800" s="31" t="s">
        <v>2020</v>
      </c>
      <c r="D800" s="9" t="s">
        <v>965</v>
      </c>
    </row>
    <row r="801" spans="1:4">
      <c r="A801" s="832" t="s">
        <v>2021</v>
      </c>
      <c r="B801" s="31" t="s">
        <v>2022</v>
      </c>
      <c r="C801" s="31" t="s">
        <v>2023</v>
      </c>
      <c r="D801" s="9" t="s">
        <v>807</v>
      </c>
    </row>
    <row r="802" spans="1:4">
      <c r="A802" s="832" t="s">
        <v>2024</v>
      </c>
      <c r="B802" s="31" t="s">
        <v>2025</v>
      </c>
      <c r="C802" s="31" t="s">
        <v>2026</v>
      </c>
      <c r="D802" s="9" t="s">
        <v>864</v>
      </c>
    </row>
    <row r="803" spans="1:4">
      <c r="A803" s="832" t="s">
        <v>2027</v>
      </c>
      <c r="B803" s="31" t="s">
        <v>2028</v>
      </c>
      <c r="C803" s="31" t="s">
        <v>2029</v>
      </c>
      <c r="D803" s="9" t="s">
        <v>550</v>
      </c>
    </row>
    <row r="804" spans="1:4">
      <c r="A804" s="832" t="s">
        <v>2030</v>
      </c>
      <c r="B804" s="31" t="s">
        <v>2031</v>
      </c>
      <c r="C804" s="31" t="s">
        <v>2032</v>
      </c>
      <c r="D804" s="9" t="s">
        <v>743</v>
      </c>
    </row>
    <row r="805" spans="1:4">
      <c r="A805" s="832" t="s">
        <v>2033</v>
      </c>
      <c r="B805" s="31" t="s">
        <v>2034</v>
      </c>
      <c r="C805" s="31" t="s">
        <v>2035</v>
      </c>
      <c r="D805" s="9" t="s">
        <v>543</v>
      </c>
    </row>
    <row r="806" spans="1:4">
      <c r="A806" s="832" t="s">
        <v>2036</v>
      </c>
      <c r="B806" s="31" t="s">
        <v>2037</v>
      </c>
      <c r="C806" s="31" t="s">
        <v>2038</v>
      </c>
      <c r="D806" s="9" t="s">
        <v>864</v>
      </c>
    </row>
    <row r="807" spans="1:4">
      <c r="A807" s="841" t="s">
        <v>3634</v>
      </c>
      <c r="B807" s="31" t="s">
        <v>2039</v>
      </c>
      <c r="C807" s="31" t="s">
        <v>2040</v>
      </c>
      <c r="D807" s="9" t="s">
        <v>864</v>
      </c>
    </row>
    <row r="808" spans="1:4">
      <c r="A808" s="832" t="s">
        <v>2041</v>
      </c>
      <c r="B808" s="31" t="s">
        <v>2042</v>
      </c>
      <c r="C808" s="31" t="s">
        <v>2043</v>
      </c>
      <c r="D808" s="9" t="s">
        <v>807</v>
      </c>
    </row>
    <row r="809" spans="1:4">
      <c r="A809" s="842" t="s">
        <v>2044</v>
      </c>
      <c r="B809" s="835" t="s">
        <v>1370</v>
      </c>
      <c r="C809" s="835" t="s">
        <v>1371</v>
      </c>
      <c r="D809" s="10" t="s">
        <v>807</v>
      </c>
    </row>
    <row r="810" spans="1:4">
      <c r="A810" s="836" t="s">
        <v>2045</v>
      </c>
      <c r="B810" s="837" t="s">
        <v>1042</v>
      </c>
      <c r="C810" s="837" t="s">
        <v>2046</v>
      </c>
      <c r="D810" s="14" t="s">
        <v>807</v>
      </c>
    </row>
    <row r="811" spans="1:4" ht="15.75">
      <c r="A811" s="825" t="s">
        <v>537</v>
      </c>
      <c r="B811" s="817" t="s">
        <v>437</v>
      </c>
      <c r="C811" s="818"/>
      <c r="D811" s="4" t="s">
        <v>686</v>
      </c>
    </row>
    <row r="812" spans="1:4">
      <c r="A812" s="826" t="s">
        <v>4</v>
      </c>
      <c r="B812" s="827" t="s">
        <v>5</v>
      </c>
      <c r="C812" s="827" t="s">
        <v>539</v>
      </c>
      <c r="D812" s="5" t="s">
        <v>540</v>
      </c>
    </row>
    <row r="813" spans="1:4">
      <c r="A813" s="832" t="s">
        <v>855</v>
      </c>
      <c r="B813" s="31" t="s">
        <v>856</v>
      </c>
      <c r="C813" s="31" t="s">
        <v>857</v>
      </c>
      <c r="D813" s="9" t="s">
        <v>851</v>
      </c>
    </row>
    <row r="814" spans="1:4">
      <c r="A814" s="832" t="s">
        <v>2047</v>
      </c>
      <c r="B814" s="31" t="s">
        <v>2048</v>
      </c>
      <c r="C814" s="31" t="s">
        <v>2049</v>
      </c>
      <c r="D814" s="9" t="s">
        <v>851</v>
      </c>
    </row>
    <row r="815" spans="1:4">
      <c r="A815" s="832" t="s">
        <v>628</v>
      </c>
      <c r="B815" s="31" t="s">
        <v>629</v>
      </c>
      <c r="C815" s="31" t="s">
        <v>630</v>
      </c>
      <c r="D815" s="9" t="s">
        <v>543</v>
      </c>
    </row>
    <row r="816" spans="1:4">
      <c r="A816" s="832" t="s">
        <v>795</v>
      </c>
      <c r="B816" s="31" t="s">
        <v>796</v>
      </c>
      <c r="C816" s="31" t="s">
        <v>797</v>
      </c>
      <c r="D816" s="9" t="s">
        <v>543</v>
      </c>
    </row>
    <row r="817" spans="1:4">
      <c r="A817" s="832" t="s">
        <v>2050</v>
      </c>
      <c r="B817" s="31" t="s">
        <v>2051</v>
      </c>
      <c r="C817" s="31" t="s">
        <v>2052</v>
      </c>
      <c r="D817" s="9" t="s">
        <v>851</v>
      </c>
    </row>
    <row r="818" spans="1:4">
      <c r="A818" s="832" t="s">
        <v>1672</v>
      </c>
      <c r="B818" s="31" t="s">
        <v>1673</v>
      </c>
      <c r="C818" s="31" t="s">
        <v>1934</v>
      </c>
      <c r="D818" s="9" t="s">
        <v>777</v>
      </c>
    </row>
    <row r="819" spans="1:4">
      <c r="A819" s="832" t="s">
        <v>1670</v>
      </c>
      <c r="B819" s="31" t="s">
        <v>1671</v>
      </c>
      <c r="C819" s="31" t="s">
        <v>1932</v>
      </c>
      <c r="D819" s="9" t="s">
        <v>864</v>
      </c>
    </row>
    <row r="820" spans="1:4">
      <c r="A820" s="832" t="s">
        <v>2053</v>
      </c>
      <c r="B820" s="31" t="s">
        <v>739</v>
      </c>
      <c r="C820" s="31" t="s">
        <v>739</v>
      </c>
      <c r="D820" s="9"/>
    </row>
    <row r="821" spans="1:4">
      <c r="A821" s="832" t="s">
        <v>1946</v>
      </c>
      <c r="B821" s="31" t="s">
        <v>1947</v>
      </c>
      <c r="C821" s="31" t="s">
        <v>1948</v>
      </c>
      <c r="D821" s="9" t="s">
        <v>777</v>
      </c>
    </row>
    <row r="822" spans="1:4">
      <c r="A822" s="832" t="s">
        <v>2054</v>
      </c>
      <c r="B822" s="31" t="s">
        <v>2055</v>
      </c>
      <c r="C822" s="31" t="s">
        <v>2056</v>
      </c>
      <c r="D822" s="9" t="s">
        <v>851</v>
      </c>
    </row>
    <row r="823" spans="1:4">
      <c r="A823" s="832" t="s">
        <v>2057</v>
      </c>
      <c r="B823" s="31" t="s">
        <v>2058</v>
      </c>
      <c r="C823" s="31" t="s">
        <v>2059</v>
      </c>
      <c r="D823" s="9" t="s">
        <v>851</v>
      </c>
    </row>
    <row r="824" spans="1:4">
      <c r="A824" s="832" t="s">
        <v>968</v>
      </c>
      <c r="B824" s="31" t="s">
        <v>969</v>
      </c>
      <c r="C824" s="31" t="s">
        <v>1568</v>
      </c>
      <c r="D824" s="9" t="s">
        <v>965</v>
      </c>
    </row>
    <row r="825" spans="1:4">
      <c r="A825" s="832" t="s">
        <v>1674</v>
      </c>
      <c r="B825" s="31" t="s">
        <v>1675</v>
      </c>
      <c r="C825" s="31" t="s">
        <v>1933</v>
      </c>
      <c r="D825" s="9" t="s">
        <v>965</v>
      </c>
    </row>
    <row r="826" spans="1:4">
      <c r="A826" s="832" t="s">
        <v>1302</v>
      </c>
      <c r="B826" s="31" t="s">
        <v>1303</v>
      </c>
      <c r="C826" s="31" t="s">
        <v>1304</v>
      </c>
      <c r="D826" s="9" t="s">
        <v>965</v>
      </c>
    </row>
    <row r="827" spans="1:4">
      <c r="A827" s="832" t="s">
        <v>592</v>
      </c>
      <c r="B827" s="829" t="s">
        <v>1133</v>
      </c>
      <c r="C827" s="829" t="s">
        <v>594</v>
      </c>
      <c r="D827" s="9" t="s">
        <v>543</v>
      </c>
    </row>
    <row r="828" spans="1:4">
      <c r="A828" s="832" t="s">
        <v>249</v>
      </c>
      <c r="B828" s="31" t="s">
        <v>541</v>
      </c>
      <c r="C828" s="31" t="s">
        <v>542</v>
      </c>
      <c r="D828" s="9" t="s">
        <v>543</v>
      </c>
    </row>
    <row r="829" spans="1:4">
      <c r="A829" s="832" t="s">
        <v>839</v>
      </c>
      <c r="B829" s="31" t="s">
        <v>840</v>
      </c>
      <c r="C829" s="31" t="s">
        <v>841</v>
      </c>
      <c r="D829" s="9" t="s">
        <v>543</v>
      </c>
    </row>
    <row r="830" spans="1:4">
      <c r="A830" s="846" t="s">
        <v>1143</v>
      </c>
      <c r="B830" s="847" t="s">
        <v>1144</v>
      </c>
      <c r="C830" s="847" t="s">
        <v>1145</v>
      </c>
      <c r="D830" s="9" t="s">
        <v>543</v>
      </c>
    </row>
    <row r="831" spans="1:4" ht="15.75">
      <c r="A831" s="825" t="s">
        <v>537</v>
      </c>
      <c r="B831" s="1615" t="s">
        <v>402</v>
      </c>
      <c r="C831" s="1615"/>
      <c r="D831" s="4" t="s">
        <v>1229</v>
      </c>
    </row>
    <row r="832" spans="1:4">
      <c r="A832" s="826" t="s">
        <v>4</v>
      </c>
      <c r="B832" s="827" t="s">
        <v>5</v>
      </c>
      <c r="C832" s="827" t="s">
        <v>539</v>
      </c>
      <c r="D832" s="5" t="s">
        <v>540</v>
      </c>
    </row>
    <row r="833" spans="1:4">
      <c r="A833" s="828" t="s">
        <v>1991</v>
      </c>
      <c r="B833" s="829" t="s">
        <v>1992</v>
      </c>
      <c r="C833" s="829" t="s">
        <v>1993</v>
      </c>
      <c r="D833" s="6" t="s">
        <v>864</v>
      </c>
    </row>
    <row r="834" spans="1:4">
      <c r="A834" s="828" t="s">
        <v>1974</v>
      </c>
      <c r="B834" s="829" t="s">
        <v>1975</v>
      </c>
      <c r="C834" s="829" t="s">
        <v>1976</v>
      </c>
      <c r="D834" s="6" t="s">
        <v>543</v>
      </c>
    </row>
    <row r="835" spans="1:4">
      <c r="A835" s="875" t="s">
        <v>3313</v>
      </c>
      <c r="B835" s="829" t="s">
        <v>2060</v>
      </c>
      <c r="C835" s="829" t="s">
        <v>2061</v>
      </c>
      <c r="D835" s="6" t="s">
        <v>864</v>
      </c>
    </row>
    <row r="836" spans="1:4">
      <c r="A836" s="828" t="s">
        <v>2062</v>
      </c>
      <c r="B836" s="829" t="s">
        <v>2063</v>
      </c>
      <c r="C836" s="829" t="s">
        <v>2064</v>
      </c>
      <c r="D836" s="6" t="s">
        <v>543</v>
      </c>
    </row>
    <row r="837" spans="1:4">
      <c r="A837" s="828" t="s">
        <v>1032</v>
      </c>
      <c r="B837" s="829" t="s">
        <v>1033</v>
      </c>
      <c r="C837" s="829" t="s">
        <v>1034</v>
      </c>
      <c r="D837" s="6" t="s">
        <v>543</v>
      </c>
    </row>
    <row r="838" spans="1:4">
      <c r="A838" s="828" t="s">
        <v>876</v>
      </c>
      <c r="B838" s="829" t="s">
        <v>877</v>
      </c>
      <c r="C838" s="829" t="s">
        <v>878</v>
      </c>
      <c r="D838" s="6" t="s">
        <v>777</v>
      </c>
    </row>
    <row r="839" spans="1:4">
      <c r="A839" s="828" t="s">
        <v>2065</v>
      </c>
      <c r="B839" s="829" t="s">
        <v>2066</v>
      </c>
      <c r="C839" s="829" t="s">
        <v>2067</v>
      </c>
      <c r="D839" s="6" t="s">
        <v>543</v>
      </c>
    </row>
    <row r="840" spans="1:4">
      <c r="A840" s="828" t="s">
        <v>2033</v>
      </c>
      <c r="B840" s="829" t="s">
        <v>2034</v>
      </c>
      <c r="C840" s="829" t="s">
        <v>2035</v>
      </c>
      <c r="D840" s="6" t="s">
        <v>543</v>
      </c>
    </row>
    <row r="841" spans="1:4">
      <c r="A841" s="828" t="s">
        <v>2068</v>
      </c>
      <c r="B841" s="829" t="s">
        <v>2069</v>
      </c>
      <c r="C841" s="829" t="s">
        <v>2070</v>
      </c>
      <c r="D841" s="6" t="s">
        <v>543</v>
      </c>
    </row>
    <row r="842" spans="1:4">
      <c r="A842" s="828" t="s">
        <v>2024</v>
      </c>
      <c r="B842" s="829" t="s">
        <v>2025</v>
      </c>
      <c r="C842" s="829" t="s">
        <v>2026</v>
      </c>
      <c r="D842" s="6" t="s">
        <v>864</v>
      </c>
    </row>
    <row r="843" spans="1:4">
      <c r="A843" s="828" t="s">
        <v>2071</v>
      </c>
      <c r="B843" s="829" t="s">
        <v>2072</v>
      </c>
      <c r="C843" s="829" t="s">
        <v>2073</v>
      </c>
      <c r="D843" s="6" t="s">
        <v>543</v>
      </c>
    </row>
    <row r="844" spans="1:4">
      <c r="A844" s="876" t="s">
        <v>2074</v>
      </c>
      <c r="B844" s="877" t="s">
        <v>2075</v>
      </c>
      <c r="C844" s="877" t="s">
        <v>2076</v>
      </c>
      <c r="D844" s="6" t="s">
        <v>543</v>
      </c>
    </row>
    <row r="845" spans="1:4">
      <c r="A845" s="828" t="s">
        <v>2077</v>
      </c>
      <c r="B845" s="829" t="s">
        <v>2078</v>
      </c>
      <c r="C845" s="829" t="s">
        <v>2079</v>
      </c>
      <c r="D845" s="6" t="s">
        <v>543</v>
      </c>
    </row>
    <row r="846" spans="1:4">
      <c r="A846" s="828" t="s">
        <v>1997</v>
      </c>
      <c r="B846" s="829" t="s">
        <v>1998</v>
      </c>
      <c r="C846" s="829" t="s">
        <v>1999</v>
      </c>
      <c r="D846" s="6" t="s">
        <v>864</v>
      </c>
    </row>
    <row r="847" spans="1:4">
      <c r="A847" s="828" t="s">
        <v>2009</v>
      </c>
      <c r="B847" s="829" t="s">
        <v>2010</v>
      </c>
      <c r="C847" s="829" t="s">
        <v>2011</v>
      </c>
      <c r="D847" s="6" t="s">
        <v>864</v>
      </c>
    </row>
    <row r="848" spans="1:4">
      <c r="A848" s="828" t="s">
        <v>1953</v>
      </c>
      <c r="B848" s="829" t="s">
        <v>1954</v>
      </c>
      <c r="C848" s="829" t="s">
        <v>1955</v>
      </c>
      <c r="D848" s="6" t="s">
        <v>777</v>
      </c>
    </row>
    <row r="849" spans="1:4">
      <c r="A849" s="828" t="s">
        <v>2080</v>
      </c>
      <c r="B849" s="829" t="s">
        <v>2081</v>
      </c>
      <c r="C849" s="829" t="s">
        <v>2082</v>
      </c>
      <c r="D849" s="6" t="s">
        <v>807</v>
      </c>
    </row>
    <row r="850" spans="1:4">
      <c r="A850" s="828" t="s">
        <v>2083</v>
      </c>
      <c r="B850" s="829" t="s">
        <v>2084</v>
      </c>
      <c r="C850" s="829" t="s">
        <v>2085</v>
      </c>
      <c r="D850" s="6" t="s">
        <v>2083</v>
      </c>
    </row>
    <row r="851" spans="1:4">
      <c r="A851" s="828" t="s">
        <v>2041</v>
      </c>
      <c r="B851" s="829" t="s">
        <v>2042</v>
      </c>
      <c r="C851" s="829" t="s">
        <v>2043</v>
      </c>
      <c r="D851" s="6" t="s">
        <v>807</v>
      </c>
    </row>
    <row r="852" spans="1:4">
      <c r="A852" s="828" t="s">
        <v>2086</v>
      </c>
      <c r="B852" s="829" t="s">
        <v>2087</v>
      </c>
      <c r="C852" s="829" t="s">
        <v>2088</v>
      </c>
      <c r="D852" s="6" t="s">
        <v>777</v>
      </c>
    </row>
    <row r="853" spans="1:4">
      <c r="A853" s="828" t="s">
        <v>890</v>
      </c>
      <c r="B853" s="829" t="s">
        <v>891</v>
      </c>
      <c r="C853" s="13" t="s">
        <v>892</v>
      </c>
      <c r="D853" s="6" t="s">
        <v>851</v>
      </c>
    </row>
    <row r="854" spans="1:4">
      <c r="A854" s="828" t="s">
        <v>27</v>
      </c>
      <c r="B854" s="829" t="s">
        <v>739</v>
      </c>
      <c r="C854" s="829" t="s">
        <v>683</v>
      </c>
      <c r="D854" s="6"/>
    </row>
    <row r="855" spans="1:4">
      <c r="A855" s="828" t="s">
        <v>2089</v>
      </c>
      <c r="B855" s="829" t="s">
        <v>2090</v>
      </c>
      <c r="C855" s="829" t="s">
        <v>2091</v>
      </c>
      <c r="D855" s="6" t="s">
        <v>543</v>
      </c>
    </row>
    <row r="856" spans="1:4">
      <c r="A856" s="859" t="s">
        <v>2003</v>
      </c>
      <c r="B856" s="850" t="s">
        <v>2004</v>
      </c>
      <c r="C856" s="850" t="s">
        <v>2005</v>
      </c>
      <c r="D856" s="42" t="s">
        <v>777</v>
      </c>
    </row>
    <row r="857" spans="1:4">
      <c r="A857" s="828" t="s">
        <v>2092</v>
      </c>
      <c r="B857" s="829" t="s">
        <v>2093</v>
      </c>
      <c r="C857" s="829" t="s">
        <v>2094</v>
      </c>
      <c r="D857" s="43" t="s">
        <v>851</v>
      </c>
    </row>
    <row r="858" spans="1:4">
      <c r="A858" s="828" t="s">
        <v>2095</v>
      </c>
      <c r="B858" s="829" t="s">
        <v>2096</v>
      </c>
      <c r="C858" s="829"/>
      <c r="D858" s="43"/>
    </row>
    <row r="859" spans="1:4">
      <c r="A859" s="828" t="s">
        <v>2018</v>
      </c>
      <c r="B859" s="829" t="s">
        <v>2019</v>
      </c>
      <c r="C859" s="829" t="s">
        <v>2020</v>
      </c>
      <c r="D859" s="43" t="s">
        <v>777</v>
      </c>
    </row>
    <row r="860" spans="1:4">
      <c r="A860" s="828" t="s">
        <v>2097</v>
      </c>
      <c r="B860" s="829" t="s">
        <v>2098</v>
      </c>
      <c r="C860" s="829" t="s">
        <v>2099</v>
      </c>
      <c r="D860" s="6" t="s">
        <v>550</v>
      </c>
    </row>
    <row r="861" spans="1:4">
      <c r="A861" s="828" t="s">
        <v>2100</v>
      </c>
      <c r="B861" s="829" t="s">
        <v>2101</v>
      </c>
      <c r="C861" s="829" t="s">
        <v>2102</v>
      </c>
      <c r="D861" s="6" t="s">
        <v>851</v>
      </c>
    </row>
    <row r="862" spans="1:4">
      <c r="A862" s="828" t="s">
        <v>2006</v>
      </c>
      <c r="B862" s="31" t="s">
        <v>2007</v>
      </c>
      <c r="C862" s="31" t="s">
        <v>2008</v>
      </c>
      <c r="D862" s="9" t="s">
        <v>550</v>
      </c>
    </row>
    <row r="863" spans="1:4">
      <c r="A863" s="828" t="s">
        <v>2044</v>
      </c>
      <c r="B863" s="829" t="s">
        <v>1370</v>
      </c>
      <c r="C863" s="829" t="s">
        <v>1371</v>
      </c>
      <c r="D863" s="6" t="s">
        <v>807</v>
      </c>
    </row>
    <row r="864" spans="1:4">
      <c r="A864" s="828" t="s">
        <v>2103</v>
      </c>
      <c r="B864" s="829" t="s">
        <v>2104</v>
      </c>
      <c r="C864" s="829" t="s">
        <v>2105</v>
      </c>
      <c r="D864" s="6" t="s">
        <v>864</v>
      </c>
    </row>
    <row r="865" spans="1:4">
      <c r="A865" s="832" t="s">
        <v>2027</v>
      </c>
      <c r="B865" s="31" t="s">
        <v>2028</v>
      </c>
      <c r="C865" s="31" t="s">
        <v>2029</v>
      </c>
      <c r="D865" s="9" t="s">
        <v>550</v>
      </c>
    </row>
    <row r="866" spans="1:4">
      <c r="A866" s="832" t="s">
        <v>2106</v>
      </c>
      <c r="B866" s="31" t="s">
        <v>2107</v>
      </c>
      <c r="C866" s="31" t="s">
        <v>2108</v>
      </c>
      <c r="D866" s="9" t="s">
        <v>543</v>
      </c>
    </row>
    <row r="867" spans="1:4">
      <c r="A867" s="878" t="s">
        <v>2109</v>
      </c>
      <c r="B867" s="879" t="s">
        <v>2110</v>
      </c>
      <c r="C867" s="879" t="s">
        <v>2111</v>
      </c>
      <c r="D867" s="44" t="s">
        <v>777</v>
      </c>
    </row>
    <row r="868" spans="1:4">
      <c r="A868" s="880" t="s">
        <v>2112</v>
      </c>
      <c r="B868" s="45" t="s">
        <v>2113</v>
      </c>
      <c r="C868" s="45" t="s">
        <v>2114</v>
      </c>
      <c r="D868" s="46" t="s">
        <v>550</v>
      </c>
    </row>
    <row r="869" spans="1:4">
      <c r="A869" s="830" t="s">
        <v>2115</v>
      </c>
      <c r="B869" s="831" t="s">
        <v>2116</v>
      </c>
      <c r="C869" s="831" t="s">
        <v>2117</v>
      </c>
      <c r="D869" s="9" t="s">
        <v>543</v>
      </c>
    </row>
    <row r="870" spans="1:4">
      <c r="A870" s="832" t="s">
        <v>1994</v>
      </c>
      <c r="B870" s="31" t="s">
        <v>1995</v>
      </c>
      <c r="C870" s="31" t="s">
        <v>1996</v>
      </c>
      <c r="D870" s="9" t="s">
        <v>807</v>
      </c>
    </row>
    <row r="871" spans="1:4" ht="15.75">
      <c r="A871" s="825" t="s">
        <v>537</v>
      </c>
      <c r="B871" s="816" t="s">
        <v>2118</v>
      </c>
      <c r="C871" s="816"/>
      <c r="D871" s="4" t="s">
        <v>1301</v>
      </c>
    </row>
    <row r="872" spans="1:4">
      <c r="A872" s="826" t="s">
        <v>4</v>
      </c>
      <c r="B872" s="827" t="s">
        <v>5</v>
      </c>
      <c r="C872" s="827" t="s">
        <v>539</v>
      </c>
      <c r="D872" s="5" t="s">
        <v>540</v>
      </c>
    </row>
    <row r="873" spans="1:4">
      <c r="A873" s="832" t="s">
        <v>1038</v>
      </c>
      <c r="B873" s="31" t="s">
        <v>1039</v>
      </c>
      <c r="C873" s="31"/>
      <c r="D873" s="9" t="s">
        <v>550</v>
      </c>
    </row>
    <row r="874" spans="1:4">
      <c r="A874" s="832" t="s">
        <v>1273</v>
      </c>
      <c r="B874" s="31" t="s">
        <v>1274</v>
      </c>
      <c r="C874" s="31" t="s">
        <v>1322</v>
      </c>
      <c r="D874" s="9" t="s">
        <v>550</v>
      </c>
    </row>
    <row r="875" spans="1:4">
      <c r="A875" s="832" t="s">
        <v>1292</v>
      </c>
      <c r="B875" s="31" t="s">
        <v>1293</v>
      </c>
      <c r="C875" s="31"/>
      <c r="D875" s="9" t="s">
        <v>550</v>
      </c>
    </row>
    <row r="876" spans="1:4">
      <c r="A876" s="832" t="s">
        <v>1283</v>
      </c>
      <c r="B876" s="31" t="s">
        <v>1284</v>
      </c>
      <c r="C876" s="31"/>
      <c r="D876" s="9" t="s">
        <v>550</v>
      </c>
    </row>
    <row r="877" spans="1:4">
      <c r="A877" s="832" t="s">
        <v>1277</v>
      </c>
      <c r="B877" s="31" t="s">
        <v>1278</v>
      </c>
      <c r="C877" s="31"/>
      <c r="D877" s="9" t="s">
        <v>550</v>
      </c>
    </row>
    <row r="878" spans="1:4">
      <c r="A878" s="832" t="s">
        <v>1263</v>
      </c>
      <c r="B878" s="31" t="s">
        <v>1264</v>
      </c>
      <c r="C878" s="31" t="s">
        <v>1321</v>
      </c>
      <c r="D878" s="9" t="s">
        <v>550</v>
      </c>
    </row>
    <row r="879" spans="1:4">
      <c r="A879" s="832" t="s">
        <v>1269</v>
      </c>
      <c r="B879" s="31" t="s">
        <v>1270</v>
      </c>
      <c r="C879" s="31" t="s">
        <v>1320</v>
      </c>
      <c r="D879" s="9" t="s">
        <v>550</v>
      </c>
    </row>
    <row r="880" spans="1:4">
      <c r="A880" s="832" t="s">
        <v>1230</v>
      </c>
      <c r="B880" s="31" t="s">
        <v>1231</v>
      </c>
      <c r="C880" s="31"/>
      <c r="D880" s="9" t="s">
        <v>550</v>
      </c>
    </row>
    <row r="881" spans="1:4">
      <c r="A881" s="832" t="s">
        <v>1296</v>
      </c>
      <c r="B881" s="31" t="s">
        <v>1297</v>
      </c>
      <c r="C881" s="31"/>
      <c r="D881" s="9" t="s">
        <v>550</v>
      </c>
    </row>
    <row r="882" spans="1:4">
      <c r="A882" s="832" t="s">
        <v>1275</v>
      </c>
      <c r="B882" s="31" t="s">
        <v>1276</v>
      </c>
      <c r="C882" s="31"/>
      <c r="D882" s="9" t="s">
        <v>550</v>
      </c>
    </row>
    <row r="883" spans="1:4">
      <c r="A883" s="832" t="s">
        <v>1294</v>
      </c>
      <c r="B883" s="31" t="s">
        <v>1295</v>
      </c>
      <c r="C883" s="31"/>
      <c r="D883" s="9" t="s">
        <v>550</v>
      </c>
    </row>
    <row r="884" spans="1:4">
      <c r="A884" s="832" t="s">
        <v>1281</v>
      </c>
      <c r="B884" s="31" t="s">
        <v>1282</v>
      </c>
      <c r="C884" s="31"/>
      <c r="D884" s="9" t="s">
        <v>550</v>
      </c>
    </row>
    <row r="885" spans="1:4">
      <c r="A885" s="832" t="s">
        <v>547</v>
      </c>
      <c r="B885" s="31" t="s">
        <v>548</v>
      </c>
      <c r="C885" s="31"/>
      <c r="D885" s="9" t="s">
        <v>550</v>
      </c>
    </row>
    <row r="886" spans="1:4">
      <c r="A886" s="832" t="s">
        <v>562</v>
      </c>
      <c r="B886" s="31" t="s">
        <v>563</v>
      </c>
      <c r="C886" s="31"/>
      <c r="D886" s="9" t="s">
        <v>550</v>
      </c>
    </row>
    <row r="887" spans="1:4">
      <c r="A887" s="832" t="s">
        <v>1258</v>
      </c>
      <c r="B887" s="31" t="s">
        <v>1259</v>
      </c>
      <c r="C887" s="31"/>
      <c r="D887" s="9" t="s">
        <v>550</v>
      </c>
    </row>
    <row r="888" spans="1:4">
      <c r="A888" s="832" t="s">
        <v>2119</v>
      </c>
      <c r="B888" s="31" t="s">
        <v>2120</v>
      </c>
      <c r="C888" s="31" t="s">
        <v>2121</v>
      </c>
      <c r="D888" s="9" t="s">
        <v>550</v>
      </c>
    </row>
    <row r="889" spans="1:4">
      <c r="A889" s="832" t="s">
        <v>1242</v>
      </c>
      <c r="B889" s="31" t="s">
        <v>1243</v>
      </c>
      <c r="C889" s="31"/>
      <c r="D889" s="9" t="s">
        <v>550</v>
      </c>
    </row>
    <row r="890" spans="1:4">
      <c r="A890" s="832" t="s">
        <v>1254</v>
      </c>
      <c r="B890" s="31" t="s">
        <v>1255</v>
      </c>
      <c r="C890" s="31"/>
      <c r="D890" s="9" t="s">
        <v>550</v>
      </c>
    </row>
    <row r="891" spans="1:4">
      <c r="A891" s="832" t="s">
        <v>182</v>
      </c>
      <c r="B891" s="31" t="s">
        <v>1267</v>
      </c>
      <c r="C891" s="31" t="s">
        <v>1268</v>
      </c>
      <c r="D891" s="9" t="s">
        <v>550</v>
      </c>
    </row>
    <row r="892" spans="1:4">
      <c r="A892" s="832" t="s">
        <v>547</v>
      </c>
      <c r="B892" s="31" t="s">
        <v>548</v>
      </c>
      <c r="C892" s="31"/>
      <c r="D892" s="9" t="s">
        <v>550</v>
      </c>
    </row>
    <row r="893" spans="1:4" ht="15.75">
      <c r="A893" s="825" t="s">
        <v>537</v>
      </c>
      <c r="B893" s="817" t="s">
        <v>438</v>
      </c>
      <c r="C893" s="818"/>
      <c r="D893" s="4" t="s">
        <v>686</v>
      </c>
    </row>
    <row r="894" spans="1:4">
      <c r="A894" s="826" t="s">
        <v>4</v>
      </c>
      <c r="B894" s="827" t="s">
        <v>5</v>
      </c>
      <c r="C894" s="827" t="s">
        <v>539</v>
      </c>
      <c r="D894" s="5" t="s">
        <v>540</v>
      </c>
    </row>
    <row r="895" spans="1:4">
      <c r="A895" s="832" t="s">
        <v>2122</v>
      </c>
      <c r="B895" s="31" t="s">
        <v>2123</v>
      </c>
      <c r="C895" s="31" t="s">
        <v>2124</v>
      </c>
      <c r="D895" s="9" t="s">
        <v>807</v>
      </c>
    </row>
    <row r="896" spans="1:4">
      <c r="A896" s="832" t="s">
        <v>439</v>
      </c>
      <c r="B896" s="31" t="s">
        <v>2125</v>
      </c>
      <c r="C896" s="31" t="s">
        <v>2126</v>
      </c>
      <c r="D896" s="9" t="s">
        <v>807</v>
      </c>
    </row>
    <row r="897" spans="1:4">
      <c r="A897" s="832" t="s">
        <v>870</v>
      </c>
      <c r="B897" s="31" t="s">
        <v>871</v>
      </c>
      <c r="C897" s="31" t="s">
        <v>872</v>
      </c>
      <c r="D897" s="9" t="s">
        <v>807</v>
      </c>
    </row>
    <row r="898" spans="1:4">
      <c r="A898" s="832" t="s">
        <v>2127</v>
      </c>
      <c r="B898" s="31" t="s">
        <v>2128</v>
      </c>
      <c r="C898" s="31" t="s">
        <v>2129</v>
      </c>
      <c r="D898" s="9" t="s">
        <v>807</v>
      </c>
    </row>
    <row r="899" spans="1:4">
      <c r="A899" s="832" t="s">
        <v>873</v>
      </c>
      <c r="B899" s="31" t="s">
        <v>874</v>
      </c>
      <c r="C899" s="31" t="s">
        <v>875</v>
      </c>
      <c r="D899" s="9" t="s">
        <v>807</v>
      </c>
    </row>
    <row r="900" spans="1:4">
      <c r="A900" s="832" t="s">
        <v>2130</v>
      </c>
      <c r="B900" s="31" t="s">
        <v>2131</v>
      </c>
      <c r="C900" s="31" t="s">
        <v>2132</v>
      </c>
      <c r="D900" s="9" t="s">
        <v>807</v>
      </c>
    </row>
    <row r="901" spans="1:4">
      <c r="A901" s="832" t="s">
        <v>2133</v>
      </c>
      <c r="B901" s="31" t="s">
        <v>2134</v>
      </c>
      <c r="C901" s="31" t="s">
        <v>2135</v>
      </c>
      <c r="D901" s="9" t="s">
        <v>807</v>
      </c>
    </row>
    <row r="902" spans="1:4">
      <c r="A902" s="828" t="s">
        <v>876</v>
      </c>
      <c r="B902" s="829" t="s">
        <v>877</v>
      </c>
      <c r="C902" s="829" t="s">
        <v>878</v>
      </c>
      <c r="D902" s="6" t="s">
        <v>777</v>
      </c>
    </row>
    <row r="903" spans="1:4">
      <c r="A903" s="828" t="s">
        <v>1953</v>
      </c>
      <c r="B903" s="829" t="s">
        <v>1954</v>
      </c>
      <c r="C903" s="829" t="s">
        <v>1955</v>
      </c>
      <c r="D903" s="6" t="s">
        <v>777</v>
      </c>
    </row>
    <row r="904" spans="1:4">
      <c r="A904" s="832" t="s">
        <v>1302</v>
      </c>
      <c r="B904" s="31" t="s">
        <v>1303</v>
      </c>
      <c r="C904" s="31" t="s">
        <v>1304</v>
      </c>
      <c r="D904" s="9" t="s">
        <v>777</v>
      </c>
    </row>
    <row r="905" spans="1:4">
      <c r="A905" s="832" t="s">
        <v>2136</v>
      </c>
      <c r="B905" s="31" t="s">
        <v>2137</v>
      </c>
      <c r="C905" s="31" t="s">
        <v>2138</v>
      </c>
      <c r="D905" s="9" t="s">
        <v>777</v>
      </c>
    </row>
    <row r="906" spans="1:4">
      <c r="A906" s="832" t="s">
        <v>1674</v>
      </c>
      <c r="B906" s="31" t="s">
        <v>1675</v>
      </c>
      <c r="C906" s="31" t="s">
        <v>1933</v>
      </c>
      <c r="D906" s="9" t="s">
        <v>777</v>
      </c>
    </row>
    <row r="907" spans="1:4">
      <c r="A907" s="832" t="s">
        <v>2139</v>
      </c>
      <c r="B907" s="31" t="s">
        <v>2140</v>
      </c>
      <c r="C907" s="31" t="s">
        <v>2141</v>
      </c>
      <c r="D907" s="9" t="s">
        <v>851</v>
      </c>
    </row>
    <row r="908" spans="1:4">
      <c r="A908" s="832" t="s">
        <v>2142</v>
      </c>
      <c r="B908" s="31" t="s">
        <v>682</v>
      </c>
      <c r="C908" s="31" t="s">
        <v>683</v>
      </c>
      <c r="D908" s="9"/>
    </row>
    <row r="909" spans="1:4">
      <c r="A909" s="832" t="s">
        <v>2143</v>
      </c>
      <c r="B909" s="31" t="s">
        <v>2144</v>
      </c>
      <c r="C909" s="31" t="s">
        <v>2145</v>
      </c>
      <c r="D909" s="9"/>
    </row>
    <row r="910" spans="1:4" ht="15.75">
      <c r="A910" s="825" t="s">
        <v>537</v>
      </c>
      <c r="B910" s="1615" t="s">
        <v>2146</v>
      </c>
      <c r="C910" s="1615"/>
      <c r="D910" s="4" t="s">
        <v>1301</v>
      </c>
    </row>
    <row r="911" spans="1:4">
      <c r="A911" s="826" t="s">
        <v>4</v>
      </c>
      <c r="B911" s="827" t="s">
        <v>5</v>
      </c>
      <c r="C911" s="827" t="s">
        <v>539</v>
      </c>
      <c r="D911" s="5" t="s">
        <v>540</v>
      </c>
    </row>
    <row r="912" spans="1:4">
      <c r="A912" s="828" t="s">
        <v>744</v>
      </c>
      <c r="B912" s="829" t="s">
        <v>745</v>
      </c>
      <c r="C912" s="831" t="s">
        <v>746</v>
      </c>
      <c r="D912" s="6" t="s">
        <v>965</v>
      </c>
    </row>
    <row r="913" spans="1:4">
      <c r="A913" s="828" t="s">
        <v>965</v>
      </c>
      <c r="B913" s="829" t="s">
        <v>2147</v>
      </c>
      <c r="C913" s="881" t="s">
        <v>2148</v>
      </c>
      <c r="D913" s="6" t="s">
        <v>965</v>
      </c>
    </row>
    <row r="914" spans="1:4">
      <c r="A914" s="828" t="s">
        <v>1169</v>
      </c>
      <c r="B914" s="829" t="s">
        <v>1170</v>
      </c>
      <c r="C914" s="831" t="s">
        <v>1171</v>
      </c>
      <c r="D914" s="6" t="s">
        <v>864</v>
      </c>
    </row>
    <row r="915" spans="1:4">
      <c r="A915" s="828" t="s">
        <v>2149</v>
      </c>
      <c r="B915" s="829" t="s">
        <v>2150</v>
      </c>
      <c r="C915" s="831" t="s">
        <v>2151</v>
      </c>
      <c r="D915" s="6" t="s">
        <v>851</v>
      </c>
    </row>
    <row r="916" spans="1:4">
      <c r="A916" s="828" t="s">
        <v>1250</v>
      </c>
      <c r="B916" s="829" t="s">
        <v>1251</v>
      </c>
      <c r="C916" s="829" t="s">
        <v>2152</v>
      </c>
      <c r="D916" s="6" t="s">
        <v>550</v>
      </c>
    </row>
    <row r="917" spans="1:4">
      <c r="A917" s="828" t="s">
        <v>1325</v>
      </c>
      <c r="B917" s="829" t="s">
        <v>1326</v>
      </c>
      <c r="C917" s="829" t="s">
        <v>1327</v>
      </c>
      <c r="D917" s="6" t="s">
        <v>851</v>
      </c>
    </row>
    <row r="918" spans="1:4">
      <c r="A918" s="828" t="s">
        <v>2153</v>
      </c>
      <c r="B918" s="829" t="s">
        <v>2154</v>
      </c>
      <c r="C918" s="829" t="s">
        <v>2155</v>
      </c>
      <c r="D918" s="6" t="s">
        <v>965</v>
      </c>
    </row>
    <row r="919" spans="1:4">
      <c r="A919" s="828" t="s">
        <v>1601</v>
      </c>
      <c r="B919" s="829" t="s">
        <v>1602</v>
      </c>
      <c r="C919" s="831" t="s">
        <v>1655</v>
      </c>
      <c r="D919" s="6" t="s">
        <v>864</v>
      </c>
    </row>
    <row r="920" spans="1:4">
      <c r="A920" s="828" t="s">
        <v>2156</v>
      </c>
      <c r="B920" s="829" t="s">
        <v>2157</v>
      </c>
      <c r="C920" s="831" t="s">
        <v>2158</v>
      </c>
      <c r="D920" s="6" t="s">
        <v>550</v>
      </c>
    </row>
    <row r="921" spans="1:4">
      <c r="A921" s="828" t="s">
        <v>1940</v>
      </c>
      <c r="B921" s="829" t="s">
        <v>1941</v>
      </c>
      <c r="C921" s="831" t="s">
        <v>1942</v>
      </c>
      <c r="D921" s="6" t="s">
        <v>851</v>
      </c>
    </row>
    <row r="922" spans="1:4">
      <c r="A922" s="828" t="s">
        <v>1317</v>
      </c>
      <c r="B922" s="829" t="s">
        <v>1318</v>
      </c>
      <c r="C922" s="831" t="s">
        <v>1319</v>
      </c>
      <c r="D922" s="6" t="s">
        <v>807</v>
      </c>
    </row>
    <row r="923" spans="1:4">
      <c r="A923" s="828" t="s">
        <v>1375</v>
      </c>
      <c r="B923" s="829" t="s">
        <v>1376</v>
      </c>
      <c r="C923" s="831" t="s">
        <v>1377</v>
      </c>
      <c r="D923" s="6" t="s">
        <v>807</v>
      </c>
    </row>
    <row r="924" spans="1:4">
      <c r="A924" s="828" t="s">
        <v>2159</v>
      </c>
      <c r="B924" s="829" t="s">
        <v>1538</v>
      </c>
      <c r="C924" s="829" t="s">
        <v>1539</v>
      </c>
      <c r="D924" s="6" t="s">
        <v>864</v>
      </c>
    </row>
    <row r="925" spans="1:4">
      <c r="A925" s="828" t="s">
        <v>1263</v>
      </c>
      <c r="B925" s="829" t="s">
        <v>1264</v>
      </c>
      <c r="C925" s="849" t="s">
        <v>1321</v>
      </c>
      <c r="D925" s="6" t="s">
        <v>550</v>
      </c>
    </row>
    <row r="926" spans="1:4">
      <c r="A926" s="828" t="s">
        <v>2160</v>
      </c>
      <c r="B926" s="829" t="s">
        <v>2161</v>
      </c>
      <c r="C926" s="829" t="s">
        <v>2162</v>
      </c>
      <c r="D926" s="6" t="s">
        <v>543</v>
      </c>
    </row>
    <row r="927" spans="1:4">
      <c r="A927" s="828" t="s">
        <v>1269</v>
      </c>
      <c r="B927" s="829" t="s">
        <v>1270</v>
      </c>
      <c r="C927" s="829" t="s">
        <v>1320</v>
      </c>
      <c r="D927" s="6" t="s">
        <v>550</v>
      </c>
    </row>
    <row r="928" spans="1:4">
      <c r="A928" s="828" t="s">
        <v>1317</v>
      </c>
      <c r="B928" s="829" t="s">
        <v>1274</v>
      </c>
      <c r="C928" s="829" t="s">
        <v>1322</v>
      </c>
      <c r="D928" s="6" t="s">
        <v>550</v>
      </c>
    </row>
    <row r="929" spans="1:4">
      <c r="A929" s="828" t="s">
        <v>2163</v>
      </c>
      <c r="B929" s="829" t="s">
        <v>2164</v>
      </c>
      <c r="C929" s="829" t="s">
        <v>2165</v>
      </c>
      <c r="D929" s="6" t="s">
        <v>851</v>
      </c>
    </row>
    <row r="930" spans="1:4">
      <c r="A930" s="828" t="s">
        <v>1953</v>
      </c>
      <c r="B930" s="829" t="s">
        <v>1954</v>
      </c>
      <c r="C930" s="829" t="s">
        <v>1955</v>
      </c>
      <c r="D930" s="6" t="s">
        <v>965</v>
      </c>
    </row>
    <row r="931" spans="1:4">
      <c r="A931" s="828" t="s">
        <v>1965</v>
      </c>
      <c r="B931" s="829" t="s">
        <v>1966</v>
      </c>
      <c r="C931" s="829" t="s">
        <v>1967</v>
      </c>
      <c r="D931" s="6" t="s">
        <v>965</v>
      </c>
    </row>
    <row r="932" spans="1:4">
      <c r="A932" s="828" t="s">
        <v>1971</v>
      </c>
      <c r="B932" s="829" t="s">
        <v>1972</v>
      </c>
      <c r="C932" s="829" t="s">
        <v>1973</v>
      </c>
      <c r="D932" s="6" t="s">
        <v>965</v>
      </c>
    </row>
    <row r="933" spans="1:4">
      <c r="A933" s="828" t="s">
        <v>1956</v>
      </c>
      <c r="B933" s="829" t="s">
        <v>1957</v>
      </c>
      <c r="C933" s="829" t="s">
        <v>1958</v>
      </c>
      <c r="D933" s="6" t="s">
        <v>965</v>
      </c>
    </row>
    <row r="934" spans="1:4">
      <c r="A934" s="828" t="s">
        <v>1962</v>
      </c>
      <c r="B934" s="829" t="s">
        <v>1963</v>
      </c>
      <c r="C934" s="829" t="s">
        <v>1964</v>
      </c>
      <c r="D934" s="6" t="s">
        <v>777</v>
      </c>
    </row>
    <row r="935" spans="1:4">
      <c r="A935" s="828" t="s">
        <v>2166</v>
      </c>
      <c r="B935" s="829" t="s">
        <v>2167</v>
      </c>
      <c r="C935" s="829" t="s">
        <v>2168</v>
      </c>
      <c r="D935" s="6" t="s">
        <v>550</v>
      </c>
    </row>
    <row r="936" spans="1:4">
      <c r="A936" s="828" t="s">
        <v>2169</v>
      </c>
      <c r="B936" s="829" t="s">
        <v>2170</v>
      </c>
      <c r="C936" s="829" t="s">
        <v>2171</v>
      </c>
      <c r="D936" s="6" t="s">
        <v>851</v>
      </c>
    </row>
    <row r="937" spans="1:4">
      <c r="A937" s="828" t="s">
        <v>1020</v>
      </c>
      <c r="B937" s="829" t="s">
        <v>1021</v>
      </c>
      <c r="C937" s="829" t="s">
        <v>1022</v>
      </c>
      <c r="D937" s="6" t="s">
        <v>864</v>
      </c>
    </row>
    <row r="938" spans="1:4">
      <c r="A938" s="828" t="s">
        <v>2172</v>
      </c>
      <c r="B938" s="829" t="s">
        <v>2173</v>
      </c>
      <c r="C938" s="829" t="s">
        <v>2174</v>
      </c>
      <c r="D938" s="6" t="s">
        <v>807</v>
      </c>
    </row>
    <row r="939" spans="1:4">
      <c r="A939" s="828" t="s">
        <v>2077</v>
      </c>
      <c r="B939" s="15" t="s">
        <v>2175</v>
      </c>
      <c r="C939" s="47" t="s">
        <v>2079</v>
      </c>
      <c r="D939" s="6" t="s">
        <v>543</v>
      </c>
    </row>
    <row r="940" spans="1:4">
      <c r="A940" s="828" t="s">
        <v>879</v>
      </c>
      <c r="B940" s="829" t="s">
        <v>880</v>
      </c>
      <c r="C940" s="829" t="s">
        <v>881</v>
      </c>
      <c r="D940" s="6" t="s">
        <v>777</v>
      </c>
    </row>
    <row r="941" spans="1:4">
      <c r="A941" s="828" t="s">
        <v>1076</v>
      </c>
      <c r="B941" s="829" t="s">
        <v>1077</v>
      </c>
      <c r="C941" s="829" t="s">
        <v>1078</v>
      </c>
      <c r="D941" s="6" t="s">
        <v>777</v>
      </c>
    </row>
    <row r="942" spans="1:4">
      <c r="A942" s="828" t="s">
        <v>2176</v>
      </c>
      <c r="B942" s="829" t="s">
        <v>2177</v>
      </c>
      <c r="C942" s="829" t="s">
        <v>2178</v>
      </c>
      <c r="D942" s="6" t="s">
        <v>777</v>
      </c>
    </row>
    <row r="943" spans="1:4">
      <c r="A943" s="828" t="s">
        <v>887</v>
      </c>
      <c r="B943" s="829" t="s">
        <v>888</v>
      </c>
      <c r="C943" s="829" t="s">
        <v>889</v>
      </c>
      <c r="D943" s="6" t="s">
        <v>777</v>
      </c>
    </row>
    <row r="944" spans="1:4">
      <c r="A944" s="828" t="s">
        <v>1983</v>
      </c>
      <c r="B944" s="829" t="s">
        <v>1984</v>
      </c>
      <c r="C944" s="829" t="s">
        <v>1985</v>
      </c>
      <c r="D944" s="6" t="s">
        <v>807</v>
      </c>
    </row>
    <row r="945" spans="1:4">
      <c r="A945" s="828" t="s">
        <v>2179</v>
      </c>
      <c r="B945" s="829" t="s">
        <v>2180</v>
      </c>
      <c r="C945" s="829" t="s">
        <v>2181</v>
      </c>
      <c r="D945" s="6" t="s">
        <v>807</v>
      </c>
    </row>
    <row r="946" spans="1:4">
      <c r="A946" s="828" t="s">
        <v>2182</v>
      </c>
      <c r="B946" s="829" t="s">
        <v>2183</v>
      </c>
      <c r="C946" s="829" t="s">
        <v>2184</v>
      </c>
      <c r="D946" s="6" t="s">
        <v>851</v>
      </c>
    </row>
    <row r="947" spans="1:4">
      <c r="A947" s="828" t="s">
        <v>2139</v>
      </c>
      <c r="B947" s="829" t="s">
        <v>2140</v>
      </c>
      <c r="C947" s="829" t="s">
        <v>2185</v>
      </c>
      <c r="D947" s="6" t="s">
        <v>851</v>
      </c>
    </row>
    <row r="948" spans="1:4">
      <c r="A948" s="828" t="s">
        <v>631</v>
      </c>
      <c r="B948" s="829" t="s">
        <v>632</v>
      </c>
      <c r="C948" s="829" t="s">
        <v>633</v>
      </c>
      <c r="D948" s="6" t="s">
        <v>543</v>
      </c>
    </row>
    <row r="949" spans="1:4">
      <c r="A949" s="832" t="s">
        <v>2143</v>
      </c>
      <c r="B949" s="31" t="s">
        <v>2144</v>
      </c>
      <c r="C949" s="31" t="s">
        <v>2186</v>
      </c>
      <c r="D949" s="9" t="s">
        <v>807</v>
      </c>
    </row>
    <row r="950" spans="1:4">
      <c r="A950" s="846" t="s">
        <v>2187</v>
      </c>
      <c r="B950" s="847" t="s">
        <v>2188</v>
      </c>
      <c r="C950" s="847" t="s">
        <v>2189</v>
      </c>
      <c r="D950" s="21" t="s">
        <v>550</v>
      </c>
    </row>
    <row r="951" spans="1:4">
      <c r="A951" s="846" t="s">
        <v>2190</v>
      </c>
      <c r="B951" s="847" t="s">
        <v>2191</v>
      </c>
      <c r="C951" s="847" t="s">
        <v>2192</v>
      </c>
      <c r="D951" s="21" t="s">
        <v>807</v>
      </c>
    </row>
    <row r="952" spans="1:4">
      <c r="A952" s="836" t="s">
        <v>2127</v>
      </c>
      <c r="B952" s="837" t="s">
        <v>2128</v>
      </c>
      <c r="C952" s="837" t="s">
        <v>2129</v>
      </c>
      <c r="D952" s="14" t="s">
        <v>807</v>
      </c>
    </row>
    <row r="953" spans="1:4">
      <c r="A953" s="838" t="s">
        <v>2193</v>
      </c>
      <c r="B953" s="882" t="s">
        <v>2194</v>
      </c>
      <c r="C953" s="882" t="s">
        <v>2195</v>
      </c>
      <c r="D953" s="13"/>
    </row>
    <row r="954" spans="1:4">
      <c r="A954" s="838" t="s">
        <v>2196</v>
      </c>
      <c r="B954" s="882" t="s">
        <v>2197</v>
      </c>
      <c r="C954" s="883" t="s">
        <v>2198</v>
      </c>
      <c r="D954" s="13"/>
    </row>
    <row r="955" spans="1:4">
      <c r="A955" s="838" t="s">
        <v>2074</v>
      </c>
      <c r="B955" s="882" t="s">
        <v>2075</v>
      </c>
      <c r="C955" s="65" t="s">
        <v>2076</v>
      </c>
      <c r="D955" s="13"/>
    </row>
    <row r="956" spans="1:4">
      <c r="A956" s="838" t="s">
        <v>2033</v>
      </c>
      <c r="B956" s="882" t="s">
        <v>2034</v>
      </c>
      <c r="C956" s="65" t="s">
        <v>2035</v>
      </c>
      <c r="D956" s="13"/>
    </row>
    <row r="957" spans="1:4" ht="15.75">
      <c r="A957" s="825" t="s">
        <v>537</v>
      </c>
      <c r="B957" s="816" t="s">
        <v>2199</v>
      </c>
      <c r="C957" s="816"/>
      <c r="D957" s="4" t="s">
        <v>1301</v>
      </c>
    </row>
    <row r="958" spans="1:4">
      <c r="A958" s="826" t="s">
        <v>4</v>
      </c>
      <c r="B958" s="827" t="s">
        <v>5</v>
      </c>
      <c r="C958" s="827" t="s">
        <v>539</v>
      </c>
      <c r="D958" s="5" t="s">
        <v>540</v>
      </c>
    </row>
    <row r="959" spans="1:4">
      <c r="A959" s="832" t="s">
        <v>180</v>
      </c>
      <c r="B959" s="31" t="s">
        <v>2200</v>
      </c>
      <c r="C959" s="31" t="s">
        <v>2201</v>
      </c>
      <c r="D959" s="9" t="s">
        <v>851</v>
      </c>
    </row>
    <row r="960" spans="1:4">
      <c r="A960" s="832" t="s">
        <v>2202</v>
      </c>
      <c r="B960" s="31" t="s">
        <v>2203</v>
      </c>
      <c r="C960" s="31" t="s">
        <v>2204</v>
      </c>
      <c r="D960" s="9"/>
    </row>
    <row r="961" spans="1:4">
      <c r="A961" s="832" t="s">
        <v>839</v>
      </c>
      <c r="B961" s="31" t="s">
        <v>840</v>
      </c>
      <c r="C961" s="31"/>
      <c r="D961" s="9" t="s">
        <v>543</v>
      </c>
    </row>
    <row r="962" spans="1:4">
      <c r="A962" s="841" t="s">
        <v>3680</v>
      </c>
      <c r="B962" s="31" t="s">
        <v>2205</v>
      </c>
      <c r="C962" s="371" t="s">
        <v>3681</v>
      </c>
      <c r="D962" s="9" t="s">
        <v>965</v>
      </c>
    </row>
    <row r="963" spans="1:4">
      <c r="A963" s="832" t="s">
        <v>110</v>
      </c>
      <c r="B963" s="31" t="s">
        <v>554</v>
      </c>
      <c r="C963" s="31"/>
      <c r="D963" s="9" t="s">
        <v>543</v>
      </c>
    </row>
    <row r="964" spans="1:4">
      <c r="A964" s="832" t="s">
        <v>2206</v>
      </c>
      <c r="B964" s="31" t="s">
        <v>741</v>
      </c>
      <c r="C964" s="31"/>
      <c r="D964" s="9" t="s">
        <v>965</v>
      </c>
    </row>
    <row r="965" spans="1:4">
      <c r="A965" s="832" t="s">
        <v>595</v>
      </c>
      <c r="B965" s="31" t="s">
        <v>596</v>
      </c>
      <c r="C965" s="31"/>
      <c r="D965" s="9" t="s">
        <v>543</v>
      </c>
    </row>
    <row r="966" spans="1:4">
      <c r="A966" s="832" t="s">
        <v>684</v>
      </c>
      <c r="B966" s="31" t="s">
        <v>685</v>
      </c>
      <c r="C966" s="31"/>
      <c r="D966" s="9" t="s">
        <v>543</v>
      </c>
    </row>
    <row r="967" spans="1:4">
      <c r="A967" s="832" t="s">
        <v>821</v>
      </c>
      <c r="B967" s="31" t="s">
        <v>822</v>
      </c>
      <c r="C967" s="31" t="s">
        <v>823</v>
      </c>
      <c r="D967" s="9" t="s">
        <v>543</v>
      </c>
    </row>
    <row r="968" spans="1:4">
      <c r="A968" s="832" t="s">
        <v>836</v>
      </c>
      <c r="B968" s="31" t="s">
        <v>837</v>
      </c>
      <c r="C968" s="31" t="s">
        <v>838</v>
      </c>
      <c r="D968" s="9" t="s">
        <v>543</v>
      </c>
    </row>
    <row r="969" spans="1:4">
      <c r="A969" s="832" t="s">
        <v>574</v>
      </c>
      <c r="B969" s="31" t="s">
        <v>575</v>
      </c>
      <c r="C969" s="31" t="s">
        <v>576</v>
      </c>
      <c r="D969" s="9" t="s">
        <v>543</v>
      </c>
    </row>
    <row r="970" spans="1:4">
      <c r="A970" s="832" t="s">
        <v>1302</v>
      </c>
      <c r="B970" s="31" t="s">
        <v>1303</v>
      </c>
      <c r="C970" s="31"/>
      <c r="D970" s="9" t="s">
        <v>965</v>
      </c>
    </row>
    <row r="971" spans="1:4">
      <c r="A971" s="832" t="s">
        <v>2207</v>
      </c>
      <c r="B971" s="31" t="s">
        <v>2208</v>
      </c>
      <c r="C971" s="31" t="s">
        <v>2209</v>
      </c>
      <c r="D971" s="9" t="s">
        <v>807</v>
      </c>
    </row>
    <row r="972" spans="1:4">
      <c r="A972" s="832" t="s">
        <v>2179</v>
      </c>
      <c r="B972" s="31" t="s">
        <v>2180</v>
      </c>
      <c r="C972" s="31" t="s">
        <v>2181</v>
      </c>
      <c r="D972" s="9" t="s">
        <v>807</v>
      </c>
    </row>
    <row r="973" spans="1:4">
      <c r="A973" s="832" t="s">
        <v>2210</v>
      </c>
      <c r="B973" s="31" t="s">
        <v>2211</v>
      </c>
      <c r="C973" s="31" t="s">
        <v>2212</v>
      </c>
      <c r="D973" s="9" t="s">
        <v>807</v>
      </c>
    </row>
    <row r="974" spans="1:4">
      <c r="A974" s="832" t="s">
        <v>1983</v>
      </c>
      <c r="B974" s="31" t="s">
        <v>1984</v>
      </c>
      <c r="C974" s="31" t="s">
        <v>1985</v>
      </c>
      <c r="D974" s="9" t="s">
        <v>807</v>
      </c>
    </row>
    <row r="975" spans="1:4">
      <c r="A975" s="832" t="s">
        <v>2127</v>
      </c>
      <c r="B975" s="31" t="s">
        <v>2128</v>
      </c>
      <c r="C975" s="31" t="s">
        <v>2129</v>
      </c>
      <c r="D975" s="9" t="s">
        <v>807</v>
      </c>
    </row>
    <row r="976" spans="1:4">
      <c r="A976" s="832" t="s">
        <v>565</v>
      </c>
      <c r="B976" s="31" t="s">
        <v>566</v>
      </c>
      <c r="C976" s="31"/>
      <c r="D976" s="9" t="s">
        <v>543</v>
      </c>
    </row>
    <row r="977" spans="1:4">
      <c r="A977" s="832" t="s">
        <v>2213</v>
      </c>
      <c r="B977" s="31" t="s">
        <v>2214</v>
      </c>
      <c r="C977" s="31" t="s">
        <v>2215</v>
      </c>
      <c r="D977" s="9" t="s">
        <v>543</v>
      </c>
    </row>
    <row r="978" spans="1:4">
      <c r="A978" s="832" t="s">
        <v>249</v>
      </c>
      <c r="B978" s="31" t="s">
        <v>541</v>
      </c>
      <c r="C978" s="31"/>
      <c r="D978" s="9" t="s">
        <v>543</v>
      </c>
    </row>
    <row r="979" spans="1:4">
      <c r="A979" s="832" t="s">
        <v>1672</v>
      </c>
      <c r="B979" s="31" t="s">
        <v>1673</v>
      </c>
      <c r="C979" s="31"/>
      <c r="D979" s="9" t="s">
        <v>965</v>
      </c>
    </row>
    <row r="980" spans="1:4">
      <c r="A980" s="832" t="s">
        <v>604</v>
      </c>
      <c r="B980" s="31" t="s">
        <v>605</v>
      </c>
      <c r="C980" s="31"/>
      <c r="D980" s="9" t="s">
        <v>543</v>
      </c>
    </row>
    <row r="981" spans="1:4">
      <c r="A981" s="832" t="s">
        <v>544</v>
      </c>
      <c r="B981" s="31" t="s">
        <v>545</v>
      </c>
      <c r="C981" s="31"/>
      <c r="D981" s="9" t="s">
        <v>543</v>
      </c>
    </row>
    <row r="982" spans="1:4">
      <c r="A982" s="832" t="s">
        <v>568</v>
      </c>
      <c r="B982" s="31" t="s">
        <v>569</v>
      </c>
      <c r="C982" s="31"/>
      <c r="D982" s="9" t="s">
        <v>543</v>
      </c>
    </row>
    <row r="983" spans="1:4">
      <c r="A983" s="832" t="s">
        <v>1143</v>
      </c>
      <c r="B983" s="31" t="s">
        <v>1144</v>
      </c>
      <c r="C983" s="31"/>
      <c r="D983" s="9" t="s">
        <v>543</v>
      </c>
    </row>
    <row r="984" spans="1:4">
      <c r="A984" s="832" t="s">
        <v>2216</v>
      </c>
      <c r="B984" s="31" t="s">
        <v>2217</v>
      </c>
      <c r="C984" s="31" t="s">
        <v>2218</v>
      </c>
      <c r="D984" s="9" t="s">
        <v>864</v>
      </c>
    </row>
    <row r="985" spans="1:4">
      <c r="A985" s="832" t="s">
        <v>1453</v>
      </c>
      <c r="B985" s="31" t="s">
        <v>1454</v>
      </c>
      <c r="C985" s="31"/>
      <c r="D985" s="9" t="s">
        <v>550</v>
      </c>
    </row>
    <row r="986" spans="1:4" ht="15.75">
      <c r="A986" s="825" t="s">
        <v>537</v>
      </c>
      <c r="B986" s="817" t="s">
        <v>568</v>
      </c>
      <c r="C986" s="818"/>
      <c r="D986" s="4" t="s">
        <v>686</v>
      </c>
    </row>
    <row r="987" spans="1:4">
      <c r="A987" s="826" t="s">
        <v>4</v>
      </c>
      <c r="B987" s="827" t="s">
        <v>5</v>
      </c>
      <c r="C987" s="827" t="s">
        <v>539</v>
      </c>
      <c r="D987" s="5" t="s">
        <v>540</v>
      </c>
    </row>
    <row r="988" spans="1:4">
      <c r="A988" s="832" t="s">
        <v>204</v>
      </c>
      <c r="B988" s="31" t="s">
        <v>2219</v>
      </c>
      <c r="C988" s="31" t="s">
        <v>2220</v>
      </c>
      <c r="D988" s="9"/>
    </row>
    <row r="989" spans="1:4">
      <c r="A989" s="832" t="s">
        <v>2221</v>
      </c>
      <c r="B989" s="31" t="s">
        <v>2222</v>
      </c>
      <c r="C989" s="31" t="s">
        <v>2223</v>
      </c>
      <c r="D989" s="9"/>
    </row>
    <row r="990" spans="1:4">
      <c r="A990" s="832" t="s">
        <v>2224</v>
      </c>
      <c r="B990" s="31" t="s">
        <v>2225</v>
      </c>
      <c r="C990" s="31" t="s">
        <v>2226</v>
      </c>
      <c r="D990" s="9"/>
    </row>
    <row r="991" spans="1:4">
      <c r="A991" s="832" t="s">
        <v>2227</v>
      </c>
      <c r="B991" s="31" t="s">
        <v>1274</v>
      </c>
      <c r="C991" s="31"/>
      <c r="D991" s="9"/>
    </row>
    <row r="992" spans="1:4">
      <c r="A992" s="832" t="s">
        <v>2228</v>
      </c>
      <c r="B992" s="31" t="s">
        <v>2229</v>
      </c>
      <c r="C992" s="31" t="s">
        <v>2230</v>
      </c>
      <c r="D992" s="9"/>
    </row>
    <row r="993" spans="1:4">
      <c r="A993" s="832" t="s">
        <v>2231</v>
      </c>
      <c r="B993" s="31" t="s">
        <v>2232</v>
      </c>
      <c r="C993" s="31" t="s">
        <v>2233</v>
      </c>
      <c r="D993" s="9"/>
    </row>
    <row r="994" spans="1:4">
      <c r="A994" s="832" t="s">
        <v>2234</v>
      </c>
      <c r="B994" s="31" t="s">
        <v>2235</v>
      </c>
      <c r="C994" s="31" t="s">
        <v>2236</v>
      </c>
      <c r="D994" s="9"/>
    </row>
    <row r="995" spans="1:4">
      <c r="A995" s="832" t="s">
        <v>2237</v>
      </c>
      <c r="B995" s="31" t="s">
        <v>2238</v>
      </c>
      <c r="C995" s="31" t="s">
        <v>2239</v>
      </c>
      <c r="D995" s="9"/>
    </row>
    <row r="996" spans="1:4">
      <c r="A996" s="832" t="s">
        <v>1150</v>
      </c>
      <c r="B996" s="31" t="s">
        <v>1151</v>
      </c>
      <c r="C996" s="31" t="s">
        <v>1152</v>
      </c>
      <c r="D996" s="9"/>
    </row>
    <row r="997" spans="1:4">
      <c r="A997" s="832" t="s">
        <v>2240</v>
      </c>
      <c r="B997" s="31" t="s">
        <v>2241</v>
      </c>
      <c r="C997" s="31" t="s">
        <v>2242</v>
      </c>
      <c r="D997" s="9"/>
    </row>
    <row r="998" spans="1:4">
      <c r="A998" s="832" t="s">
        <v>2243</v>
      </c>
      <c r="B998" s="31" t="s">
        <v>2244</v>
      </c>
      <c r="C998" s="31" t="s">
        <v>2245</v>
      </c>
      <c r="D998" s="9"/>
    </row>
    <row r="999" spans="1:4">
      <c r="A999" s="832" t="s">
        <v>2246</v>
      </c>
      <c r="B999" s="31" t="s">
        <v>2247</v>
      </c>
      <c r="C999" s="31" t="s">
        <v>2248</v>
      </c>
      <c r="D999" s="9"/>
    </row>
    <row r="1000" spans="1:4">
      <c r="A1000" s="832" t="s">
        <v>2249</v>
      </c>
      <c r="B1000" s="31" t="s">
        <v>2250</v>
      </c>
      <c r="C1000" s="31" t="s">
        <v>2251</v>
      </c>
      <c r="D1000" s="9"/>
    </row>
    <row r="1001" spans="1:4">
      <c r="A1001" s="832" t="s">
        <v>2252</v>
      </c>
      <c r="B1001" s="31" t="s">
        <v>2253</v>
      </c>
      <c r="C1001" s="31" t="s">
        <v>2254</v>
      </c>
      <c r="D1001" s="9"/>
    </row>
    <row r="1002" spans="1:4">
      <c r="A1002" s="832" t="s">
        <v>2255</v>
      </c>
      <c r="B1002" s="31" t="s">
        <v>2256</v>
      </c>
      <c r="C1002" s="31" t="s">
        <v>2257</v>
      </c>
      <c r="D1002" s="9"/>
    </row>
    <row r="1003" spans="1:4">
      <c r="A1003" s="832" t="s">
        <v>2258</v>
      </c>
      <c r="B1003" s="31" t="s">
        <v>2259</v>
      </c>
      <c r="C1003" s="31" t="s">
        <v>2260</v>
      </c>
      <c r="D1003" s="9"/>
    </row>
    <row r="1004" spans="1:4">
      <c r="A1004" s="832" t="s">
        <v>2261</v>
      </c>
      <c r="B1004" s="31" t="s">
        <v>2262</v>
      </c>
      <c r="C1004" s="31" t="s">
        <v>2263</v>
      </c>
      <c r="D1004" s="9"/>
    </row>
    <row r="1005" spans="1:4">
      <c r="A1005" s="832" t="s">
        <v>2264</v>
      </c>
      <c r="B1005" s="31" t="s">
        <v>2265</v>
      </c>
      <c r="C1005" s="31" t="s">
        <v>2266</v>
      </c>
      <c r="D1005" s="9"/>
    </row>
    <row r="1006" spans="1:4">
      <c r="A1006" s="832" t="s">
        <v>2267</v>
      </c>
      <c r="B1006" s="31" t="s">
        <v>682</v>
      </c>
      <c r="C1006" s="31" t="s">
        <v>682</v>
      </c>
      <c r="D1006" s="9"/>
    </row>
    <row r="1007" spans="1:4">
      <c r="A1007" s="832" t="s">
        <v>2268</v>
      </c>
      <c r="B1007" s="31" t="s">
        <v>2269</v>
      </c>
      <c r="C1007" s="31"/>
      <c r="D1007" s="9"/>
    </row>
    <row r="1008" spans="1:4">
      <c r="A1008" s="832" t="s">
        <v>1743</v>
      </c>
      <c r="B1008" s="31" t="s">
        <v>2270</v>
      </c>
      <c r="C1008" s="31"/>
      <c r="D1008" s="9"/>
    </row>
    <row r="1009" spans="1:4">
      <c r="A1009" s="832" t="s">
        <v>2271</v>
      </c>
      <c r="B1009" s="31" t="s">
        <v>2272</v>
      </c>
      <c r="C1009" s="31"/>
      <c r="D1009" s="9"/>
    </row>
    <row r="1010" spans="1:4">
      <c r="A1010" s="832" t="s">
        <v>2273</v>
      </c>
      <c r="B1010" s="31" t="s">
        <v>2274</v>
      </c>
      <c r="C1010" s="31"/>
      <c r="D1010" s="9"/>
    </row>
    <row r="1011" spans="1:4">
      <c r="A1011" s="832" t="s">
        <v>2275</v>
      </c>
      <c r="B1011" s="31" t="s">
        <v>682</v>
      </c>
      <c r="C1011" s="31" t="s">
        <v>682</v>
      </c>
      <c r="D1011" s="9"/>
    </row>
    <row r="1012" spans="1:4">
      <c r="A1012" s="832" t="s">
        <v>2276</v>
      </c>
      <c r="B1012" s="31" t="s">
        <v>2277</v>
      </c>
      <c r="C1012" s="31" t="s">
        <v>2278</v>
      </c>
      <c r="D1012" s="9"/>
    </row>
    <row r="1013" spans="1:4">
      <c r="A1013" s="832" t="s">
        <v>2279</v>
      </c>
      <c r="B1013" s="31" t="s">
        <v>2280</v>
      </c>
      <c r="C1013" s="31" t="s">
        <v>2281</v>
      </c>
      <c r="D1013" s="9"/>
    </row>
    <row r="1014" spans="1:4">
      <c r="A1014" s="832" t="s">
        <v>2282</v>
      </c>
      <c r="B1014" s="31" t="s">
        <v>2283</v>
      </c>
      <c r="C1014" s="31" t="s">
        <v>2284</v>
      </c>
      <c r="D1014" s="9"/>
    </row>
    <row r="1015" spans="1:4">
      <c r="A1015" s="832" t="s">
        <v>2285</v>
      </c>
      <c r="B1015" s="31" t="s">
        <v>2286</v>
      </c>
      <c r="C1015" s="31" t="s">
        <v>2287</v>
      </c>
      <c r="D1015" s="9"/>
    </row>
    <row r="1016" spans="1:4">
      <c r="A1016" s="832" t="s">
        <v>2288</v>
      </c>
      <c r="B1016" s="31" t="s">
        <v>2289</v>
      </c>
      <c r="C1016" s="31" t="s">
        <v>2290</v>
      </c>
      <c r="D1016" s="9"/>
    </row>
    <row r="1017" spans="1:4">
      <c r="A1017" s="832" t="s">
        <v>2291</v>
      </c>
      <c r="B1017" s="31" t="s">
        <v>2292</v>
      </c>
      <c r="C1017" s="31" t="s">
        <v>2293</v>
      </c>
      <c r="D1017" s="9"/>
    </row>
    <row r="1018" spans="1:4">
      <c r="A1018" s="832" t="s">
        <v>2294</v>
      </c>
      <c r="B1018" s="31" t="s">
        <v>2295</v>
      </c>
      <c r="C1018" s="31" t="s">
        <v>2296</v>
      </c>
      <c r="D1018" s="9"/>
    </row>
    <row r="1019" spans="1:4">
      <c r="A1019" s="832" t="s">
        <v>2297</v>
      </c>
      <c r="B1019" s="31" t="s">
        <v>2298</v>
      </c>
      <c r="C1019" s="31" t="s">
        <v>2299</v>
      </c>
      <c r="D1019" s="9"/>
    </row>
    <row r="1020" spans="1:4">
      <c r="A1020" s="832" t="s">
        <v>2300</v>
      </c>
      <c r="B1020" s="31" t="s">
        <v>2301</v>
      </c>
      <c r="C1020" s="31" t="s">
        <v>2302</v>
      </c>
      <c r="D1020" s="9"/>
    </row>
    <row r="1021" spans="1:4">
      <c r="A1021" s="832" t="s">
        <v>2303</v>
      </c>
      <c r="B1021" s="31" t="s">
        <v>2304</v>
      </c>
      <c r="C1021" s="31" t="s">
        <v>2305</v>
      </c>
      <c r="D1021" s="9"/>
    </row>
    <row r="1022" spans="1:4">
      <c r="A1022" s="832" t="s">
        <v>2306</v>
      </c>
      <c r="B1022" s="31" t="s">
        <v>2307</v>
      </c>
      <c r="C1022" s="31" t="s">
        <v>2308</v>
      </c>
      <c r="D1022" s="9"/>
    </row>
    <row r="1023" spans="1:4">
      <c r="A1023" s="832" t="s">
        <v>1526</v>
      </c>
      <c r="B1023" s="31" t="s">
        <v>1527</v>
      </c>
      <c r="C1023" s="31"/>
      <c r="D1023" s="9"/>
    </row>
    <row r="1024" spans="1:4">
      <c r="A1024" s="832" t="s">
        <v>2309</v>
      </c>
      <c r="B1024" s="31" t="s">
        <v>2310</v>
      </c>
      <c r="C1024" s="31" t="s">
        <v>2311</v>
      </c>
      <c r="D1024" s="9"/>
    </row>
    <row r="1025" spans="1:4">
      <c r="A1025" s="832" t="s">
        <v>2312</v>
      </c>
      <c r="B1025" s="31" t="s">
        <v>2313</v>
      </c>
      <c r="C1025" s="31" t="s">
        <v>2314</v>
      </c>
      <c r="D1025" s="9"/>
    </row>
    <row r="1026" spans="1:4">
      <c r="A1026" s="832" t="s">
        <v>2315</v>
      </c>
      <c r="B1026" s="31" t="s">
        <v>1411</v>
      </c>
      <c r="C1026" s="31" t="s">
        <v>2316</v>
      </c>
      <c r="D1026" s="9"/>
    </row>
    <row r="1027" spans="1:4">
      <c r="A1027" s="832" t="s">
        <v>2317</v>
      </c>
      <c r="B1027" s="31" t="s">
        <v>2318</v>
      </c>
      <c r="C1027" s="31"/>
      <c r="D1027" s="9"/>
    </row>
    <row r="1028" spans="1:4">
      <c r="A1028" s="832" t="s">
        <v>2319</v>
      </c>
      <c r="B1028" s="31" t="s">
        <v>2320</v>
      </c>
      <c r="C1028" s="31"/>
      <c r="D1028" s="9"/>
    </row>
    <row r="1029" spans="1:4">
      <c r="A1029" s="832" t="s">
        <v>2321</v>
      </c>
      <c r="B1029" s="31" t="s">
        <v>2322</v>
      </c>
      <c r="C1029" s="31" t="s">
        <v>2323</v>
      </c>
      <c r="D1029" s="9"/>
    </row>
    <row r="1030" spans="1:4">
      <c r="A1030" s="832" t="s">
        <v>2324</v>
      </c>
      <c r="B1030" s="31" t="s">
        <v>2325</v>
      </c>
      <c r="C1030" s="31" t="s">
        <v>2326</v>
      </c>
      <c r="D1030" s="9"/>
    </row>
    <row r="1031" spans="1:4">
      <c r="A1031" s="832" t="s">
        <v>207</v>
      </c>
      <c r="B1031" s="31" t="s">
        <v>2327</v>
      </c>
      <c r="C1031" s="31" t="s">
        <v>2328</v>
      </c>
      <c r="D1031" s="9"/>
    </row>
    <row r="1032" spans="1:4">
      <c r="A1032" s="832" t="s">
        <v>2329</v>
      </c>
      <c r="B1032" s="31" t="s">
        <v>2330</v>
      </c>
      <c r="C1032" s="31" t="s">
        <v>2331</v>
      </c>
      <c r="D1032" s="9"/>
    </row>
    <row r="1033" spans="1:4">
      <c r="A1033" s="832" t="s">
        <v>2332</v>
      </c>
      <c r="B1033" s="31" t="s">
        <v>2333</v>
      </c>
      <c r="C1033" s="31" t="s">
        <v>2334</v>
      </c>
      <c r="D1033" s="9"/>
    </row>
    <row r="1034" spans="1:4">
      <c r="A1034" s="832" t="s">
        <v>2335</v>
      </c>
      <c r="B1034" s="31" t="s">
        <v>2336</v>
      </c>
      <c r="C1034" s="31" t="s">
        <v>2337</v>
      </c>
      <c r="D1034" s="9"/>
    </row>
    <row r="1035" spans="1:4">
      <c r="A1035" s="832" t="s">
        <v>2338</v>
      </c>
      <c r="B1035" s="31" t="s">
        <v>2339</v>
      </c>
      <c r="C1035" s="31" t="s">
        <v>2340</v>
      </c>
      <c r="D1035" s="9"/>
    </row>
    <row r="1036" spans="1:4">
      <c r="A1036" s="832" t="s">
        <v>205</v>
      </c>
      <c r="B1036" s="31" t="s">
        <v>2341</v>
      </c>
      <c r="C1036" s="31" t="s">
        <v>2342</v>
      </c>
      <c r="D1036" s="9"/>
    </row>
    <row r="1037" spans="1:4" ht="15">
      <c r="A1037" s="832" t="s">
        <v>2343</v>
      </c>
      <c r="B1037" s="48" t="s">
        <v>2344</v>
      </c>
      <c r="C1037" s="48" t="s">
        <v>2345</v>
      </c>
      <c r="D1037" s="9"/>
    </row>
    <row r="1038" spans="1:4">
      <c r="A1038" s="832" t="s">
        <v>2315</v>
      </c>
      <c r="B1038" s="31" t="s">
        <v>1411</v>
      </c>
      <c r="C1038" s="31" t="s">
        <v>2316</v>
      </c>
      <c r="D1038" s="9"/>
    </row>
    <row r="1039" spans="1:4" ht="15">
      <c r="A1039" s="832" t="s">
        <v>2346</v>
      </c>
      <c r="B1039" s="31" t="s">
        <v>2347</v>
      </c>
      <c r="C1039" s="48" t="s">
        <v>2348</v>
      </c>
      <c r="D1039" s="9"/>
    </row>
    <row r="1040" spans="1:4" ht="15">
      <c r="A1040" s="832" t="s">
        <v>2349</v>
      </c>
      <c r="B1040" s="31" t="s">
        <v>2350</v>
      </c>
      <c r="C1040" s="48" t="s">
        <v>2351</v>
      </c>
      <c r="D1040" s="9"/>
    </row>
    <row r="1041" spans="1:4" ht="15">
      <c r="A1041" s="832" t="s">
        <v>2352</v>
      </c>
      <c r="B1041" s="31" t="s">
        <v>2353</v>
      </c>
      <c r="C1041" s="48" t="s">
        <v>2354</v>
      </c>
      <c r="D1041" s="9"/>
    </row>
    <row r="1042" spans="1:4" ht="15.75">
      <c r="A1042" s="825" t="s">
        <v>537</v>
      </c>
      <c r="B1042" s="816" t="s">
        <v>887</v>
      </c>
      <c r="C1042" s="816"/>
      <c r="D1042" s="4" t="s">
        <v>1301</v>
      </c>
    </row>
    <row r="1043" spans="1:4">
      <c r="A1043" s="826" t="s">
        <v>4</v>
      </c>
      <c r="B1043" s="827" t="s">
        <v>5</v>
      </c>
      <c r="C1043" s="827" t="s">
        <v>539</v>
      </c>
      <c r="D1043" s="5" t="s">
        <v>540</v>
      </c>
    </row>
    <row r="1044" spans="1:4">
      <c r="A1044" s="832" t="s">
        <v>2355</v>
      </c>
      <c r="B1044" s="31" t="s">
        <v>2356</v>
      </c>
      <c r="C1044" s="31" t="s">
        <v>2357</v>
      </c>
      <c r="D1044" s="9" t="s">
        <v>689</v>
      </c>
    </row>
    <row r="1045" spans="1:4">
      <c r="A1045" s="832" t="s">
        <v>2358</v>
      </c>
      <c r="B1045" s="31" t="s">
        <v>2359</v>
      </c>
      <c r="C1045" s="31" t="s">
        <v>2360</v>
      </c>
      <c r="D1045" s="9" t="s">
        <v>2361</v>
      </c>
    </row>
    <row r="1046" spans="1:4">
      <c r="A1046" s="832" t="s">
        <v>272</v>
      </c>
      <c r="B1046" s="31" t="s">
        <v>2362</v>
      </c>
      <c r="C1046" s="31" t="s">
        <v>2363</v>
      </c>
      <c r="D1046" s="9" t="s">
        <v>689</v>
      </c>
    </row>
    <row r="1047" spans="1:4">
      <c r="A1047" s="832" t="s">
        <v>2364</v>
      </c>
      <c r="B1047" s="31" t="s">
        <v>2365</v>
      </c>
      <c r="C1047" s="31" t="s">
        <v>2366</v>
      </c>
      <c r="D1047" s="9" t="s">
        <v>689</v>
      </c>
    </row>
    <row r="1048" spans="1:4">
      <c r="A1048" s="832" t="s">
        <v>324</v>
      </c>
      <c r="B1048" s="31" t="s">
        <v>2367</v>
      </c>
      <c r="C1048" s="31" t="s">
        <v>2368</v>
      </c>
      <c r="D1048" s="9" t="s">
        <v>689</v>
      </c>
    </row>
    <row r="1049" spans="1:4">
      <c r="A1049" s="832" t="s">
        <v>2369</v>
      </c>
      <c r="B1049" s="31" t="s">
        <v>2370</v>
      </c>
      <c r="C1049" s="31" t="s">
        <v>2371</v>
      </c>
      <c r="D1049" s="9" t="s">
        <v>689</v>
      </c>
    </row>
    <row r="1050" spans="1:4">
      <c r="A1050" s="832" t="s">
        <v>2372</v>
      </c>
      <c r="B1050" s="31" t="s">
        <v>2373</v>
      </c>
      <c r="C1050" s="31" t="s">
        <v>2374</v>
      </c>
      <c r="D1050" s="9" t="s">
        <v>689</v>
      </c>
    </row>
    <row r="1051" spans="1:4" ht="14.25">
      <c r="A1051" s="832" t="s">
        <v>2375</v>
      </c>
      <c r="B1051" s="31" t="s">
        <v>2376</v>
      </c>
      <c r="C1051" s="884" t="s">
        <v>2377</v>
      </c>
      <c r="D1051" s="9" t="s">
        <v>689</v>
      </c>
    </row>
    <row r="1052" spans="1:4">
      <c r="A1052" s="832" t="s">
        <v>2378</v>
      </c>
      <c r="B1052" s="31" t="s">
        <v>2379</v>
      </c>
      <c r="C1052" s="31" t="s">
        <v>2380</v>
      </c>
      <c r="D1052" s="9" t="s">
        <v>2381</v>
      </c>
    </row>
    <row r="1053" spans="1:4" ht="15">
      <c r="A1053" s="832" t="s">
        <v>2382</v>
      </c>
      <c r="B1053" s="31" t="s">
        <v>2383</v>
      </c>
      <c r="C1053" s="48" t="s">
        <v>2384</v>
      </c>
      <c r="D1053" s="9"/>
    </row>
    <row r="1054" spans="1:4">
      <c r="A1054" s="832"/>
      <c r="B1054" s="31"/>
      <c r="C1054" s="31"/>
      <c r="D1054" s="9"/>
    </row>
    <row r="1055" spans="1:4">
      <c r="A1055" s="832"/>
      <c r="B1055" s="31"/>
      <c r="C1055" s="31"/>
      <c r="D1055" s="9"/>
    </row>
    <row r="1056" spans="1:4" ht="15.75">
      <c r="A1056" s="825" t="s">
        <v>537</v>
      </c>
      <c r="B1056" s="816" t="s">
        <v>442</v>
      </c>
      <c r="C1056" s="816"/>
      <c r="D1056" s="4" t="s">
        <v>1301</v>
      </c>
    </row>
    <row r="1057" spans="1:4">
      <c r="A1057" s="826" t="s">
        <v>4</v>
      </c>
      <c r="B1057" s="827" t="s">
        <v>5</v>
      </c>
      <c r="C1057" s="827" t="s">
        <v>539</v>
      </c>
      <c r="D1057" s="5" t="s">
        <v>540</v>
      </c>
    </row>
    <row r="1058" spans="1:4">
      <c r="A1058" s="832" t="s">
        <v>2385</v>
      </c>
      <c r="B1058" s="31" t="s">
        <v>2386</v>
      </c>
      <c r="C1058" s="31" t="s">
        <v>2387</v>
      </c>
      <c r="D1058" s="9"/>
    </row>
    <row r="1059" spans="1:4">
      <c r="A1059" s="832" t="s">
        <v>2388</v>
      </c>
      <c r="B1059" s="31" t="s">
        <v>2389</v>
      </c>
      <c r="C1059" s="31" t="s">
        <v>2390</v>
      </c>
      <c r="D1059" s="9"/>
    </row>
    <row r="1060" spans="1:4">
      <c r="A1060" s="832" t="s">
        <v>2391</v>
      </c>
      <c r="B1060" s="31" t="s">
        <v>2392</v>
      </c>
      <c r="C1060" s="31" t="s">
        <v>2393</v>
      </c>
      <c r="D1060" s="9"/>
    </row>
    <row r="1061" spans="1:4">
      <c r="A1061" s="832" t="s">
        <v>2394</v>
      </c>
      <c r="B1061" s="31" t="s">
        <v>2395</v>
      </c>
      <c r="C1061" s="31" t="s">
        <v>2396</v>
      </c>
      <c r="D1061" s="9"/>
    </row>
    <row r="1062" spans="1:4">
      <c r="A1062" s="832" t="s">
        <v>2397</v>
      </c>
      <c r="B1062" s="31" t="s">
        <v>2398</v>
      </c>
      <c r="C1062" s="31" t="s">
        <v>2399</v>
      </c>
      <c r="D1062" s="9"/>
    </row>
    <row r="1063" spans="1:4">
      <c r="A1063" s="832" t="s">
        <v>2400</v>
      </c>
      <c r="B1063" s="31" t="s">
        <v>2401</v>
      </c>
      <c r="C1063" s="31" t="s">
        <v>2402</v>
      </c>
      <c r="D1063" s="9"/>
    </row>
    <row r="1064" spans="1:4">
      <c r="A1064" s="832" t="s">
        <v>2403</v>
      </c>
      <c r="B1064" s="31" t="s">
        <v>2404</v>
      </c>
      <c r="C1064" s="31" t="s">
        <v>2405</v>
      </c>
      <c r="D1064" s="9"/>
    </row>
    <row r="1065" spans="1:4">
      <c r="A1065" s="832" t="s">
        <v>2406</v>
      </c>
      <c r="B1065" s="31" t="s">
        <v>2407</v>
      </c>
      <c r="C1065" s="31" t="s">
        <v>2408</v>
      </c>
      <c r="D1065" s="9"/>
    </row>
    <row r="1066" spans="1:4">
      <c r="A1066" s="832" t="s">
        <v>2409</v>
      </c>
      <c r="B1066" s="31" t="s">
        <v>2410</v>
      </c>
      <c r="C1066" s="31" t="s">
        <v>2411</v>
      </c>
      <c r="D1066" s="9"/>
    </row>
    <row r="1067" spans="1:4">
      <c r="A1067" s="832" t="s">
        <v>206</v>
      </c>
      <c r="B1067" s="31" t="s">
        <v>2412</v>
      </c>
      <c r="C1067" s="31" t="s">
        <v>2413</v>
      </c>
      <c r="D1067" s="9"/>
    </row>
    <row r="1068" spans="1:4">
      <c r="A1068" s="373" t="s">
        <v>3101</v>
      </c>
      <c r="B1068" s="374" t="s">
        <v>3102</v>
      </c>
      <c r="C1068" s="373" t="s">
        <v>3686</v>
      </c>
    </row>
    <row r="1069" spans="1:4">
      <c r="A1069" s="373" t="s">
        <v>1245</v>
      </c>
      <c r="B1069" s="374" t="s">
        <v>1246</v>
      </c>
      <c r="C1069" s="373" t="s">
        <v>3687</v>
      </c>
    </row>
    <row r="1070" spans="1:4">
      <c r="A1070" s="373" t="s">
        <v>3362</v>
      </c>
      <c r="B1070" s="374" t="s">
        <v>3363</v>
      </c>
      <c r="C1070" s="373" t="s">
        <v>3688</v>
      </c>
    </row>
    <row r="1071" spans="1:4">
      <c r="A1071" s="373" t="s">
        <v>3584</v>
      </c>
      <c r="B1071" s="374" t="s">
        <v>3585</v>
      </c>
      <c r="C1071" s="373" t="s">
        <v>3689</v>
      </c>
    </row>
    <row r="1072" spans="1:4">
      <c r="A1072" s="373" t="s">
        <v>3318</v>
      </c>
      <c r="B1072" s="374" t="s">
        <v>3319</v>
      </c>
      <c r="C1072" s="373" t="s">
        <v>3690</v>
      </c>
    </row>
    <row r="1073" spans="1:4">
      <c r="A1073" s="2" t="s">
        <v>2414</v>
      </c>
      <c r="B1073" s="885" t="s">
        <v>2415</v>
      </c>
    </row>
    <row r="1074" spans="1:4">
      <c r="A1074" s="2" t="s">
        <v>2416</v>
      </c>
      <c r="B1074" s="885" t="s">
        <v>2417</v>
      </c>
    </row>
    <row r="1075" spans="1:4" ht="15">
      <c r="A1075" s="2" t="s">
        <v>2418</v>
      </c>
      <c r="B1075" s="885" t="s">
        <v>2419</v>
      </c>
      <c r="C1075" s="48" t="s">
        <v>2420</v>
      </c>
    </row>
    <row r="1076" spans="1:4">
      <c r="A1076" s="2" t="s">
        <v>2421</v>
      </c>
      <c r="B1076" s="2" t="s">
        <v>2422</v>
      </c>
      <c r="C1076" s="2" t="s">
        <v>2423</v>
      </c>
    </row>
    <row r="1077" spans="1:4">
      <c r="A1077" s="2" t="s">
        <v>2424</v>
      </c>
      <c r="B1077" s="2" t="s">
        <v>2425</v>
      </c>
      <c r="C1077" s="2" t="s">
        <v>2426</v>
      </c>
    </row>
    <row r="1078" spans="1:4">
      <c r="A1078" s="2" t="s">
        <v>266</v>
      </c>
      <c r="B1078" s="2" t="s">
        <v>2427</v>
      </c>
      <c r="C1078" s="2" t="s">
        <v>2428</v>
      </c>
    </row>
    <row r="1079" spans="1:4">
      <c r="A1079" s="2" t="s">
        <v>2429</v>
      </c>
      <c r="B1079" s="2" t="s">
        <v>2430</v>
      </c>
      <c r="C1079" s="2" t="s">
        <v>2431</v>
      </c>
    </row>
    <row r="1080" spans="1:4">
      <c r="A1080" s="2" t="s">
        <v>2432</v>
      </c>
      <c r="B1080" s="2" t="s">
        <v>2433</v>
      </c>
      <c r="C1080" s="2" t="s">
        <v>2434</v>
      </c>
    </row>
    <row r="1081" spans="1:4">
      <c r="A1081" s="61" t="s">
        <v>2435</v>
      </c>
      <c r="B1081" s="2" t="s">
        <v>2436</v>
      </c>
      <c r="C1081" s="2" t="s">
        <v>2437</v>
      </c>
    </row>
    <row r="1082" spans="1:4">
      <c r="A1082" s="2" t="s">
        <v>2438</v>
      </c>
      <c r="B1082" s="2" t="s">
        <v>2439</v>
      </c>
      <c r="C1082" s="2" t="s">
        <v>2440</v>
      </c>
    </row>
    <row r="1083" spans="1:4">
      <c r="A1083" s="2" t="s">
        <v>2441</v>
      </c>
      <c r="B1083" s="2" t="s">
        <v>2442</v>
      </c>
      <c r="C1083" s="2" t="s">
        <v>2443</v>
      </c>
      <c r="D1083"/>
    </row>
    <row r="1084" spans="1:4">
      <c r="A1084" s="2" t="s">
        <v>2444</v>
      </c>
      <c r="B1084" s="2" t="s">
        <v>2445</v>
      </c>
      <c r="C1084" s="2" t="s">
        <v>2446</v>
      </c>
      <c r="D1084"/>
    </row>
    <row r="1085" spans="1:4">
      <c r="A1085" s="2" t="s">
        <v>2447</v>
      </c>
      <c r="B1085" s="2" t="s">
        <v>2448</v>
      </c>
      <c r="C1085" s="2" t="s">
        <v>2449</v>
      </c>
      <c r="D1085"/>
    </row>
    <row r="1086" spans="1:4">
      <c r="A1086" s="2" t="s">
        <v>2450</v>
      </c>
      <c r="B1086" s="2" t="s">
        <v>2451</v>
      </c>
      <c r="C1086" s="2" t="s">
        <v>2452</v>
      </c>
      <c r="D1086"/>
    </row>
    <row r="1087" spans="1:4">
      <c r="A1087" s="2" t="s">
        <v>2453</v>
      </c>
      <c r="B1087" s="2" t="s">
        <v>2454</v>
      </c>
      <c r="C1087" s="2" t="s">
        <v>2455</v>
      </c>
      <c r="D1087"/>
    </row>
    <row r="1088" spans="1:4">
      <c r="A1088" s="2" t="s">
        <v>26</v>
      </c>
      <c r="B1088" s="2" t="s">
        <v>1243</v>
      </c>
      <c r="C1088" s="2" t="s">
        <v>1244</v>
      </c>
      <c r="D1088"/>
    </row>
    <row r="1089" spans="1:4">
      <c r="A1089" s="2" t="s">
        <v>2456</v>
      </c>
      <c r="B1089" s="2" t="s">
        <v>2157</v>
      </c>
      <c r="C1089" s="2" t="s">
        <v>2158</v>
      </c>
      <c r="D1089"/>
    </row>
    <row r="1090" spans="1:4">
      <c r="A1090" s="2" t="s">
        <v>2457</v>
      </c>
      <c r="B1090" s="2" t="s">
        <v>2458</v>
      </c>
      <c r="D1090"/>
    </row>
    <row r="1091" spans="1:4">
      <c r="A1091" s="2" t="s">
        <v>2459</v>
      </c>
      <c r="B1091" s="2" t="s">
        <v>2460</v>
      </c>
      <c r="C1091" s="2" t="s">
        <v>2461</v>
      </c>
      <c r="D1091"/>
    </row>
    <row r="1092" spans="1:4">
      <c r="A1092" s="2" t="s">
        <v>2462</v>
      </c>
      <c r="B1092" s="2" t="s">
        <v>2463</v>
      </c>
      <c r="C1092" s="2" t="s">
        <v>2464</v>
      </c>
      <c r="D1092"/>
    </row>
    <row r="1093" spans="1:4">
      <c r="A1093" s="2" t="s">
        <v>2465</v>
      </c>
      <c r="B1093" s="2" t="s">
        <v>2466</v>
      </c>
      <c r="C1093" s="2" t="s">
        <v>2467</v>
      </c>
      <c r="D1093"/>
    </row>
    <row r="1094" spans="1:4">
      <c r="A1094" s="2" t="s">
        <v>2468</v>
      </c>
      <c r="B1094" s="2" t="s">
        <v>2469</v>
      </c>
      <c r="C1094" s="2" t="s">
        <v>2470</v>
      </c>
      <c r="D1094"/>
    </row>
    <row r="1095" spans="1:4">
      <c r="A1095" s="61" t="s">
        <v>3502</v>
      </c>
      <c r="B1095" s="2" t="s">
        <v>1314</v>
      </c>
      <c r="C1095" s="2" t="s">
        <v>1315</v>
      </c>
      <c r="D1095"/>
    </row>
    <row r="1096" spans="1:4">
      <c r="A1096" s="2" t="s">
        <v>2471</v>
      </c>
      <c r="B1096" s="2" t="s">
        <v>2472</v>
      </c>
      <c r="C1096" s="2" t="s">
        <v>2473</v>
      </c>
      <c r="D1096"/>
    </row>
    <row r="1097" spans="1:4">
      <c r="A1097" s="2" t="s">
        <v>2474</v>
      </c>
      <c r="B1097" s="2" t="s">
        <v>2475</v>
      </c>
      <c r="C1097" s="2" t="s">
        <v>2476</v>
      </c>
      <c r="D1097"/>
    </row>
    <row r="1098" spans="1:4">
      <c r="A1098" s="2" t="s">
        <v>2477</v>
      </c>
      <c r="B1098" s="2" t="s">
        <v>2478</v>
      </c>
      <c r="C1098" s="2" t="s">
        <v>2479</v>
      </c>
      <c r="D1098"/>
    </row>
    <row r="1099" spans="1:4">
      <c r="A1099" s="2" t="s">
        <v>2480</v>
      </c>
      <c r="B1099" s="2" t="s">
        <v>2481</v>
      </c>
      <c r="C1099" s="2" t="s">
        <v>2482</v>
      </c>
      <c r="D1099"/>
    </row>
    <row r="1100" spans="1:4">
      <c r="A1100" s="2" t="s">
        <v>2483</v>
      </c>
      <c r="B1100" s="2" t="s">
        <v>2484</v>
      </c>
      <c r="C1100" s="2" t="s">
        <v>2485</v>
      </c>
      <c r="D1100"/>
    </row>
    <row r="1101" spans="1:4">
      <c r="A1101" s="2" t="s">
        <v>340</v>
      </c>
      <c r="B1101" s="2" t="s">
        <v>2486</v>
      </c>
      <c r="C1101" s="2" t="s">
        <v>2487</v>
      </c>
      <c r="D1101"/>
    </row>
    <row r="1102" spans="1:4">
      <c r="A1102" s="2" t="s">
        <v>342</v>
      </c>
      <c r="B1102" s="2" t="s">
        <v>2488</v>
      </c>
      <c r="C1102" s="2" t="s">
        <v>2489</v>
      </c>
      <c r="D1102"/>
    </row>
    <row r="1103" spans="1:4">
      <c r="A1103" s="2" t="s">
        <v>344</v>
      </c>
      <c r="B1103" s="2" t="s">
        <v>2490</v>
      </c>
      <c r="C1103" s="2" t="s">
        <v>2491</v>
      </c>
      <c r="D1103"/>
    </row>
    <row r="1104" spans="1:4">
      <c r="A1104" s="2" t="s">
        <v>2492</v>
      </c>
      <c r="B1104" s="2" t="s">
        <v>2493</v>
      </c>
      <c r="C1104" s="2" t="s">
        <v>2494</v>
      </c>
      <c r="D1104"/>
    </row>
    <row r="1105" spans="1:4">
      <c r="A1105" s="2" t="s">
        <v>2495</v>
      </c>
      <c r="B1105" s="2" t="s">
        <v>2496</v>
      </c>
      <c r="C1105" s="2" t="s">
        <v>2497</v>
      </c>
      <c r="D1105"/>
    </row>
    <row r="1106" spans="1:4">
      <c r="A1106" s="2" t="s">
        <v>368</v>
      </c>
      <c r="B1106" s="2" t="s">
        <v>2498</v>
      </c>
      <c r="C1106" s="2" t="s">
        <v>2499</v>
      </c>
      <c r="D1106"/>
    </row>
    <row r="1107" spans="1:4">
      <c r="A1107" s="2" t="s">
        <v>2027</v>
      </c>
      <c r="B1107" s="2" t="s">
        <v>2500</v>
      </c>
      <c r="C1107" s="2" t="s">
        <v>2029</v>
      </c>
      <c r="D1107"/>
    </row>
    <row r="1108" spans="1:4">
      <c r="A1108" s="2" t="s">
        <v>2501</v>
      </c>
      <c r="B1108" s="2" t="s">
        <v>2502</v>
      </c>
      <c r="C1108" s="2" t="s">
        <v>2503</v>
      </c>
      <c r="D1108"/>
    </row>
    <row r="1109" spans="1:4">
      <c r="A1109" s="2" t="s">
        <v>2504</v>
      </c>
      <c r="B1109" s="2" t="s">
        <v>2505</v>
      </c>
      <c r="C1109" s="2" t="s">
        <v>2506</v>
      </c>
      <c r="D1109"/>
    </row>
    <row r="1110" spans="1:4">
      <c r="A1110" s="2" t="s">
        <v>2006</v>
      </c>
      <c r="B1110" s="2" t="s">
        <v>2507</v>
      </c>
      <c r="C1110" s="2" t="s">
        <v>2008</v>
      </c>
      <c r="D1110"/>
    </row>
    <row r="1111" spans="1:4">
      <c r="A1111" s="2" t="s">
        <v>1994</v>
      </c>
      <c r="B1111" s="2" t="s">
        <v>2508</v>
      </c>
      <c r="C1111" s="2" t="s">
        <v>1996</v>
      </c>
      <c r="D1111"/>
    </row>
    <row r="1112" spans="1:4">
      <c r="A1112" s="2" t="s">
        <v>2015</v>
      </c>
      <c r="B1112" s="2" t="s">
        <v>2509</v>
      </c>
      <c r="C1112" s="2" t="s">
        <v>2510</v>
      </c>
      <c r="D1112"/>
    </row>
    <row r="1113" spans="1:4">
      <c r="A1113" s="2" t="s">
        <v>2511</v>
      </c>
      <c r="B1113" s="2" t="s">
        <v>828</v>
      </c>
      <c r="C1113" s="12" t="s">
        <v>2512</v>
      </c>
    </row>
    <row r="1114" spans="1:4" ht="15">
      <c r="A1114" s="2" t="s">
        <v>2513</v>
      </c>
      <c r="B1114" s="40" t="s">
        <v>2514</v>
      </c>
      <c r="C1114" s="2" t="s">
        <v>2515</v>
      </c>
    </row>
    <row r="1115" spans="1:4" ht="15">
      <c r="A1115" s="48" t="s">
        <v>2516</v>
      </c>
      <c r="B1115" s="48" t="s">
        <v>2517</v>
      </c>
      <c r="C1115" s="48" t="s">
        <v>2518</v>
      </c>
    </row>
    <row r="1116" spans="1:4">
      <c r="A1116" s="49" t="s">
        <v>2519</v>
      </c>
      <c r="B1116" s="50" t="s">
        <v>2520</v>
      </c>
      <c r="C1116" s="49" t="s">
        <v>2521</v>
      </c>
    </row>
    <row r="1117" spans="1:4">
      <c r="A1117" s="2" t="s">
        <v>2522</v>
      </c>
      <c r="B1117" s="2" t="s">
        <v>2523</v>
      </c>
      <c r="C1117" s="2" t="s">
        <v>2443</v>
      </c>
    </row>
    <row r="1118" spans="1:4">
      <c r="A1118" s="2" t="s">
        <v>2447</v>
      </c>
      <c r="B1118" s="2" t="s">
        <v>2524</v>
      </c>
      <c r="C1118" s="2" t="s">
        <v>2449</v>
      </c>
    </row>
    <row r="1119" spans="1:4">
      <c r="A1119" s="2" t="s">
        <v>2429</v>
      </c>
      <c r="B1119" s="2" t="s">
        <v>2525</v>
      </c>
      <c r="C1119" s="2" t="s">
        <v>2431</v>
      </c>
    </row>
    <row r="1120" spans="1:4">
      <c r="A1120" s="2" t="s">
        <v>2526</v>
      </c>
      <c r="B1120" s="2" t="s">
        <v>2527</v>
      </c>
      <c r="C1120" s="2" t="s">
        <v>2528</v>
      </c>
    </row>
    <row r="1121" spans="1:3">
      <c r="A1121" s="2" t="s">
        <v>760</v>
      </c>
      <c r="B1121" s="2" t="s">
        <v>2529</v>
      </c>
      <c r="C1121" s="2" t="s">
        <v>2530</v>
      </c>
    </row>
    <row r="1122" spans="1:3">
      <c r="A1122" s="2" t="s">
        <v>2531</v>
      </c>
      <c r="B1122" s="2" t="s">
        <v>2532</v>
      </c>
      <c r="C1122" s="2" t="s">
        <v>2533</v>
      </c>
    </row>
    <row r="1123" spans="1:3">
      <c r="A1123" s="31" t="s">
        <v>2534</v>
      </c>
      <c r="B1123" s="51" t="s">
        <v>2535</v>
      </c>
      <c r="C1123" s="52" t="s">
        <v>2536</v>
      </c>
    </row>
    <row r="1124" spans="1:3">
      <c r="A1124" s="31" t="s">
        <v>2537</v>
      </c>
      <c r="B1124" s="51" t="s">
        <v>2538</v>
      </c>
      <c r="C1124" s="52" t="s">
        <v>2539</v>
      </c>
    </row>
    <row r="1125" spans="1:3">
      <c r="A1125" s="31" t="s">
        <v>2540</v>
      </c>
      <c r="B1125" s="51" t="s">
        <v>2541</v>
      </c>
      <c r="C1125" s="53" t="s">
        <v>2542</v>
      </c>
    </row>
    <row r="1126" spans="1:3" ht="15">
      <c r="A1126" s="31" t="s">
        <v>2543</v>
      </c>
      <c r="B1126" s="51" t="s">
        <v>2544</v>
      </c>
      <c r="C1126" s="48" t="s">
        <v>2545</v>
      </c>
    </row>
    <row r="1127" spans="1:3">
      <c r="A1127" s="31" t="s">
        <v>365</v>
      </c>
      <c r="B1127" s="51" t="s">
        <v>2546</v>
      </c>
      <c r="C1127" s="52" t="s">
        <v>2547</v>
      </c>
    </row>
    <row r="1128" spans="1:3">
      <c r="A1128" s="371" t="s">
        <v>3519</v>
      </c>
      <c r="B1128" s="51" t="s">
        <v>2548</v>
      </c>
      <c r="C1128" s="53" t="s">
        <v>2549</v>
      </c>
    </row>
    <row r="1129" spans="1:3">
      <c r="A1129" s="31" t="s">
        <v>2550</v>
      </c>
      <c r="B1129" s="51" t="s">
        <v>2551</v>
      </c>
      <c r="C1129" s="53" t="s">
        <v>2552</v>
      </c>
    </row>
    <row r="1130" spans="1:3">
      <c r="A1130" s="31" t="s">
        <v>339</v>
      </c>
      <c r="B1130" s="51" t="s">
        <v>2553</v>
      </c>
      <c r="C1130" s="53" t="s">
        <v>2554</v>
      </c>
    </row>
    <row r="1131" spans="1:3" ht="15">
      <c r="A1131" s="48" t="s">
        <v>2555</v>
      </c>
      <c r="B1131" s="48" t="s">
        <v>2556</v>
      </c>
      <c r="C1131" s="48" t="s">
        <v>2557</v>
      </c>
    </row>
    <row r="1132" spans="1:3" ht="15">
      <c r="A1132" s="48" t="s">
        <v>362</v>
      </c>
      <c r="B1132" s="48" t="s">
        <v>2548</v>
      </c>
      <c r="C1132" s="48" t="s">
        <v>2549</v>
      </c>
    </row>
    <row r="1133" spans="1:3" ht="15">
      <c r="A1133" s="48" t="s">
        <v>2550</v>
      </c>
      <c r="B1133" s="48" t="s">
        <v>2551</v>
      </c>
      <c r="C1133" s="48" t="s">
        <v>2558</v>
      </c>
    </row>
    <row r="1134" spans="1:3" ht="15">
      <c r="A1134" s="48" t="s">
        <v>339</v>
      </c>
      <c r="B1134" s="48" t="s">
        <v>2553</v>
      </c>
      <c r="C1134" s="48" t="s">
        <v>2554</v>
      </c>
    </row>
    <row r="1135" spans="1:3" ht="15">
      <c r="A1135" s="48" t="s">
        <v>2559</v>
      </c>
      <c r="B1135" s="48" t="s">
        <v>2560</v>
      </c>
      <c r="C1135" s="48" t="s">
        <v>2561</v>
      </c>
    </row>
    <row r="1136" spans="1:3" ht="15">
      <c r="A1136" s="48" t="s">
        <v>2562</v>
      </c>
      <c r="B1136" s="48" t="s">
        <v>2563</v>
      </c>
      <c r="C1136" s="48" t="s">
        <v>2564</v>
      </c>
    </row>
    <row r="1137" spans="1:9" ht="15">
      <c r="A1137" s="48" t="s">
        <v>2565</v>
      </c>
      <c r="B1137" s="48" t="s">
        <v>2566</v>
      </c>
      <c r="C1137" s="48" t="s">
        <v>2567</v>
      </c>
    </row>
    <row r="1138" spans="1:9" ht="15">
      <c r="A1138" s="48" t="s">
        <v>2568</v>
      </c>
      <c r="B1138" s="48" t="s">
        <v>2569</v>
      </c>
      <c r="C1138" s="48" t="s">
        <v>2570</v>
      </c>
    </row>
    <row r="1139" spans="1:9" ht="15">
      <c r="A1139" s="48" t="s">
        <v>2571</v>
      </c>
      <c r="B1139" s="48" t="s">
        <v>2572</v>
      </c>
      <c r="C1139" s="48" t="s">
        <v>2573</v>
      </c>
    </row>
    <row r="1140" spans="1:9" ht="15">
      <c r="A1140" s="2" t="s">
        <v>2574</v>
      </c>
      <c r="B1140" s="40" t="s">
        <v>1240</v>
      </c>
      <c r="C1140" s="40" t="s">
        <v>2575</v>
      </c>
    </row>
    <row r="1141" spans="1:9" ht="15">
      <c r="A1141" s="48" t="s">
        <v>2576</v>
      </c>
      <c r="B1141" s="48" t="s">
        <v>2577</v>
      </c>
      <c r="C1141" s="48" t="s">
        <v>2578</v>
      </c>
    </row>
    <row r="1142" spans="1:9" ht="15">
      <c r="A1142" s="54" t="s">
        <v>2579</v>
      </c>
      <c r="B1142" s="40" t="s">
        <v>2580</v>
      </c>
      <c r="C1142" s="40" t="s">
        <v>27</v>
      </c>
      <c r="G1142" s="56"/>
      <c r="H1142" s="56"/>
      <c r="I1142" s="56"/>
    </row>
    <row r="1143" spans="1:9" ht="15">
      <c r="A1143" s="54" t="s">
        <v>2581</v>
      </c>
      <c r="B1143" s="40" t="s">
        <v>2582</v>
      </c>
      <c r="C1143" s="40" t="s">
        <v>2583</v>
      </c>
      <c r="G1143" s="56"/>
      <c r="H1143" s="56"/>
      <c r="I1143" s="56"/>
    </row>
    <row r="1144" spans="1:9" ht="15">
      <c r="A1144" s="54" t="s">
        <v>2584</v>
      </c>
      <c r="B1144" s="40" t="s">
        <v>2585</v>
      </c>
      <c r="C1144" s="40" t="s">
        <v>2586</v>
      </c>
      <c r="G1144" s="56"/>
      <c r="H1144" s="56"/>
      <c r="I1144" s="56"/>
    </row>
    <row r="1145" spans="1:9" ht="15">
      <c r="A1145" s="2" t="s">
        <v>2587</v>
      </c>
      <c r="B1145" s="2" t="s">
        <v>2588</v>
      </c>
      <c r="C1145" s="40" t="s">
        <v>2589</v>
      </c>
    </row>
    <row r="1146" spans="1:9" ht="15">
      <c r="A1146" s="55" t="s">
        <v>2590</v>
      </c>
      <c r="B1146" s="55" t="s">
        <v>2591</v>
      </c>
      <c r="C1146" s="40" t="s">
        <v>2592</v>
      </c>
    </row>
    <row r="1147" spans="1:9" ht="15">
      <c r="A1147" s="55" t="s">
        <v>2593</v>
      </c>
      <c r="B1147" s="48" t="s">
        <v>2594</v>
      </c>
      <c r="C1147" s="40" t="s">
        <v>2595</v>
      </c>
    </row>
    <row r="1148" spans="1:9" ht="15">
      <c r="A1148" s="55" t="s">
        <v>2596</v>
      </c>
      <c r="B1148" s="15" t="s">
        <v>2524</v>
      </c>
      <c r="C1148" s="40" t="s">
        <v>2597</v>
      </c>
    </row>
    <row r="1149" spans="1:9" ht="15">
      <c r="A1149" s="55" t="s">
        <v>2598</v>
      </c>
      <c r="B1149" s="55" t="s">
        <v>2599</v>
      </c>
      <c r="C1149" s="40"/>
    </row>
    <row r="1150" spans="1:9" ht="15">
      <c r="A1150" s="55" t="s">
        <v>2600</v>
      </c>
      <c r="B1150" s="15" t="s">
        <v>2601</v>
      </c>
      <c r="C1150" s="40" t="s">
        <v>2602</v>
      </c>
    </row>
    <row r="1151" spans="1:9" ht="15">
      <c r="A1151" s="55" t="s">
        <v>2603</v>
      </c>
      <c r="B1151" s="2" t="s">
        <v>2604</v>
      </c>
      <c r="C1151" s="40"/>
    </row>
    <row r="1152" spans="1:9" ht="15">
      <c r="A1152" s="48" t="s">
        <v>2605</v>
      </c>
      <c r="B1152" s="48" t="s">
        <v>2606</v>
      </c>
      <c r="C1152" s="40" t="s">
        <v>2607</v>
      </c>
    </row>
    <row r="1153" spans="1:7" ht="15">
      <c r="A1153" s="48" t="s">
        <v>2608</v>
      </c>
      <c r="B1153" s="48" t="s">
        <v>2609</v>
      </c>
      <c r="C1153" s="40" t="s">
        <v>2610</v>
      </c>
    </row>
    <row r="1154" spans="1:7" ht="15">
      <c r="A1154" s="48" t="s">
        <v>2611</v>
      </c>
      <c r="B1154" s="48" t="s">
        <v>2612</v>
      </c>
      <c r="C1154" s="40" t="s">
        <v>2613</v>
      </c>
    </row>
    <row r="1155" spans="1:7" ht="15">
      <c r="A1155" s="48" t="s">
        <v>2614</v>
      </c>
      <c r="B1155" s="48" t="s">
        <v>2615</v>
      </c>
      <c r="C1155" s="40" t="s">
        <v>2616</v>
      </c>
    </row>
    <row r="1156" spans="1:7" ht="15">
      <c r="A1156" s="48" t="s">
        <v>2617</v>
      </c>
      <c r="B1156" s="48" t="s">
        <v>2618</v>
      </c>
      <c r="C1156" s="40" t="s">
        <v>2619</v>
      </c>
    </row>
    <row r="1157" spans="1:7" ht="15">
      <c r="A1157" s="15" t="s">
        <v>2620</v>
      </c>
      <c r="B1157" s="15" t="s">
        <v>2621</v>
      </c>
      <c r="C1157" s="40" t="s">
        <v>2622</v>
      </c>
    </row>
    <row r="1158" spans="1:7" ht="15">
      <c r="A1158" s="40" t="s">
        <v>2623</v>
      </c>
      <c r="B1158" s="40" t="s">
        <v>2624</v>
      </c>
      <c r="C1158" s="40" t="s">
        <v>2625</v>
      </c>
    </row>
    <row r="1159" spans="1:7" ht="15">
      <c r="A1159" s="40" t="s">
        <v>2626</v>
      </c>
      <c r="B1159" s="40" t="s">
        <v>2627</v>
      </c>
      <c r="C1159" s="40" t="s">
        <v>2628</v>
      </c>
    </row>
    <row r="1160" spans="1:7" ht="15">
      <c r="A1160" s="48" t="s">
        <v>161</v>
      </c>
      <c r="B1160" s="48" t="s">
        <v>1527</v>
      </c>
      <c r="C1160" s="40" t="s">
        <v>1528</v>
      </c>
    </row>
    <row r="1161" spans="1:7" ht="15">
      <c r="A1161" s="48" t="s">
        <v>162</v>
      </c>
      <c r="B1161" s="48" t="s">
        <v>2629</v>
      </c>
      <c r="C1161" s="40" t="s">
        <v>2630</v>
      </c>
    </row>
    <row r="1162" spans="1:7" ht="15">
      <c r="A1162" s="48" t="s">
        <v>163</v>
      </c>
      <c r="B1162" s="48" t="s">
        <v>2631</v>
      </c>
      <c r="C1162" s="40" t="s">
        <v>2632</v>
      </c>
    </row>
    <row r="1163" spans="1:7" ht="15">
      <c r="A1163" s="48" t="s">
        <v>2633</v>
      </c>
      <c r="B1163" s="48" t="s">
        <v>2634</v>
      </c>
      <c r="C1163" s="48" t="s">
        <v>2635</v>
      </c>
    </row>
    <row r="1164" spans="1:7" ht="15">
      <c r="A1164" s="48" t="s">
        <v>2636</v>
      </c>
      <c r="B1164" s="48" t="s">
        <v>2637</v>
      </c>
      <c r="C1164" s="48" t="s">
        <v>2638</v>
      </c>
    </row>
    <row r="1165" spans="1:7" ht="15">
      <c r="A1165" s="48" t="s">
        <v>2639</v>
      </c>
      <c r="B1165" s="48" t="s">
        <v>2640</v>
      </c>
      <c r="C1165" s="48" t="s">
        <v>2641</v>
      </c>
    </row>
    <row r="1166" spans="1:7" ht="15">
      <c r="A1166" s="48" t="s">
        <v>2642</v>
      </c>
      <c r="B1166" s="48" t="s">
        <v>2643</v>
      </c>
      <c r="C1166" s="48" t="s">
        <v>2644</v>
      </c>
    </row>
    <row r="1167" spans="1:7" ht="15">
      <c r="A1167" s="48" t="s">
        <v>2645</v>
      </c>
      <c r="B1167" s="48" t="s">
        <v>2646</v>
      </c>
      <c r="C1167" s="48" t="s">
        <v>2647</v>
      </c>
    </row>
    <row r="1168" spans="1:7" ht="15">
      <c r="A1168" s="48" t="s">
        <v>200</v>
      </c>
      <c r="B1168" s="48" t="s">
        <v>2648</v>
      </c>
      <c r="C1168" s="48" t="s">
        <v>2649</v>
      </c>
      <c r="G1168" t="s">
        <v>29</v>
      </c>
    </row>
    <row r="1169" spans="1:3" ht="15">
      <c r="A1169" s="48" t="s">
        <v>269</v>
      </c>
      <c r="B1169" s="48" t="s">
        <v>2650</v>
      </c>
      <c r="C1169" s="48" t="s">
        <v>2651</v>
      </c>
    </row>
    <row r="1170" spans="1:3" ht="15">
      <c r="A1170" s="48" t="s">
        <v>2652</v>
      </c>
      <c r="B1170" s="48" t="s">
        <v>2653</v>
      </c>
      <c r="C1170" s="48" t="s">
        <v>2654</v>
      </c>
    </row>
    <row r="1171" spans="1:3" ht="15">
      <c r="A1171" s="48" t="s">
        <v>271</v>
      </c>
      <c r="B1171" s="48" t="s">
        <v>2655</v>
      </c>
      <c r="C1171" s="48" t="s">
        <v>2656</v>
      </c>
    </row>
    <row r="1172" spans="1:3" ht="15">
      <c r="A1172" s="48" t="s">
        <v>2657</v>
      </c>
      <c r="B1172" s="48" t="s">
        <v>2658</v>
      </c>
      <c r="C1172" s="48" t="s">
        <v>2659</v>
      </c>
    </row>
    <row r="1173" spans="1:3" ht="15">
      <c r="A1173" s="48" t="s">
        <v>2636</v>
      </c>
      <c r="B1173" s="48" t="s">
        <v>2637</v>
      </c>
      <c r="C1173" s="48" t="s">
        <v>2660</v>
      </c>
    </row>
    <row r="1174" spans="1:3" ht="20.25" customHeight="1">
      <c r="A1174" s="48" t="s">
        <v>2661</v>
      </c>
      <c r="B1174" s="48" t="s">
        <v>2662</v>
      </c>
      <c r="C1174" s="48"/>
    </row>
    <row r="1175" spans="1:3" ht="20.25" customHeight="1">
      <c r="A1175" s="48" t="s">
        <v>3421</v>
      </c>
      <c r="B1175" s="48" t="s">
        <v>1755</v>
      </c>
      <c r="C1175" s="40" t="s">
        <v>1756</v>
      </c>
    </row>
    <row r="1176" spans="1:3" ht="20.25" customHeight="1">
      <c r="A1176" s="48" t="s">
        <v>199</v>
      </c>
      <c r="B1176" s="48" t="s">
        <v>2663</v>
      </c>
      <c r="C1176" s="48" t="s">
        <v>2664</v>
      </c>
    </row>
    <row r="1177" spans="1:3" ht="20.25" customHeight="1">
      <c r="A1177" s="48" t="s">
        <v>2665</v>
      </c>
      <c r="B1177" s="48" t="s">
        <v>2666</v>
      </c>
      <c r="C1177" s="48" t="s">
        <v>2667</v>
      </c>
    </row>
    <row r="1178" spans="1:3" ht="20.25" customHeight="1">
      <c r="A1178" s="48" t="s">
        <v>2668</v>
      </c>
      <c r="B1178" s="48" t="s">
        <v>2669</v>
      </c>
      <c r="C1178" s="48"/>
    </row>
    <row r="1179" spans="1:3" ht="17.25" customHeight="1">
      <c r="A1179" s="48" t="s">
        <v>2670</v>
      </c>
      <c r="B1179" s="48" t="s">
        <v>2671</v>
      </c>
      <c r="C1179" s="48" t="s">
        <v>2672</v>
      </c>
    </row>
    <row r="1180" spans="1:3" ht="17.25" customHeight="1">
      <c r="A1180" s="48" t="s">
        <v>2673</v>
      </c>
      <c r="B1180" s="48" t="s">
        <v>2674</v>
      </c>
      <c r="C1180" s="886" t="s">
        <v>2675</v>
      </c>
    </row>
    <row r="1181" spans="1:3" ht="22.5" customHeight="1">
      <c r="A1181" s="48" t="s">
        <v>2676</v>
      </c>
      <c r="B1181" s="48" t="s">
        <v>2677</v>
      </c>
      <c r="C1181" s="48" t="s">
        <v>2678</v>
      </c>
    </row>
    <row r="1182" spans="1:3" ht="22.5" customHeight="1">
      <c r="A1182" s="48" t="s">
        <v>30</v>
      </c>
      <c r="B1182" s="48" t="s">
        <v>1237</v>
      </c>
      <c r="C1182" s="48" t="s">
        <v>2679</v>
      </c>
    </row>
    <row r="1183" spans="1:3" ht="22.5" customHeight="1">
      <c r="A1183" s="48" t="s">
        <v>201</v>
      </c>
      <c r="B1183" s="48" t="s">
        <v>2680</v>
      </c>
      <c r="C1183" s="48" t="s">
        <v>2681</v>
      </c>
    </row>
    <row r="1184" spans="1:3" ht="17.25" customHeight="1">
      <c r="A1184" s="48" t="s">
        <v>2682</v>
      </c>
      <c r="B1184" s="48" t="s">
        <v>2683</v>
      </c>
      <c r="C1184" s="48" t="s">
        <v>2684</v>
      </c>
    </row>
    <row r="1185" spans="1:3" ht="17.25" customHeight="1">
      <c r="A1185" s="48" t="s">
        <v>2685</v>
      </c>
      <c r="B1185" s="48" t="s">
        <v>2686</v>
      </c>
      <c r="C1185" s="48" t="s">
        <v>2687</v>
      </c>
    </row>
    <row r="1186" spans="1:3" ht="17.25" customHeight="1">
      <c r="A1186" s="48" t="s">
        <v>2688</v>
      </c>
      <c r="B1186" s="48" t="s">
        <v>2689</v>
      </c>
      <c r="C1186" s="48" t="s">
        <v>2690</v>
      </c>
    </row>
    <row r="1187" spans="1:3" ht="17.25" customHeight="1">
      <c r="A1187" s="48" t="s">
        <v>2691</v>
      </c>
      <c r="B1187" s="48" t="s">
        <v>2692</v>
      </c>
      <c r="C1187" s="48" t="s">
        <v>2693</v>
      </c>
    </row>
    <row r="1188" spans="1:3" ht="17.25" customHeight="1">
      <c r="A1188" s="48" t="s">
        <v>2694</v>
      </c>
      <c r="B1188" s="48" t="s">
        <v>3187</v>
      </c>
      <c r="C1188" s="48" t="s">
        <v>2695</v>
      </c>
    </row>
    <row r="1189" spans="1:3" ht="17.25" customHeight="1">
      <c r="A1189" s="48" t="s">
        <v>2696</v>
      </c>
      <c r="B1189" s="48" t="s">
        <v>2697</v>
      </c>
      <c r="C1189" s="48" t="s">
        <v>2698</v>
      </c>
    </row>
    <row r="1190" spans="1:3" ht="17.25" customHeight="1">
      <c r="A1190" s="49" t="s">
        <v>2699</v>
      </c>
      <c r="B1190" s="50" t="s">
        <v>2700</v>
      </c>
      <c r="C1190" s="49" t="s">
        <v>2701</v>
      </c>
    </row>
    <row r="1191" spans="1:3" ht="17.25" customHeight="1">
      <c r="A1191" s="61" t="s">
        <v>3370</v>
      </c>
      <c r="B1191" s="50" t="s">
        <v>2702</v>
      </c>
      <c r="C1191" s="49" t="s">
        <v>2703</v>
      </c>
    </row>
    <row r="1192" spans="1:3">
      <c r="A1192" s="49" t="s">
        <v>2704</v>
      </c>
      <c r="B1192" s="50" t="s">
        <v>2705</v>
      </c>
      <c r="C1192" s="49" t="s">
        <v>2706</v>
      </c>
    </row>
    <row r="1193" spans="1:3">
      <c r="A1193" s="61" t="s">
        <v>3406</v>
      </c>
      <c r="B1193" s="50" t="s">
        <v>2707</v>
      </c>
      <c r="C1193" s="49" t="s">
        <v>2708</v>
      </c>
    </row>
    <row r="1194" spans="1:3">
      <c r="A1194" s="49" t="s">
        <v>2709</v>
      </c>
      <c r="B1194" s="50" t="s">
        <v>2710</v>
      </c>
      <c r="C1194" s="49" t="s">
        <v>2711</v>
      </c>
    </row>
    <row r="1195" spans="1:3">
      <c r="A1195" s="49" t="s">
        <v>2712</v>
      </c>
      <c r="B1195" s="50" t="s">
        <v>2713</v>
      </c>
      <c r="C1195" s="49" t="s">
        <v>2714</v>
      </c>
    </row>
    <row r="1196" spans="1:3">
      <c r="A1196" s="49" t="s">
        <v>2715</v>
      </c>
      <c r="B1196" s="50" t="s">
        <v>2716</v>
      </c>
      <c r="C1196" s="49" t="s">
        <v>2717</v>
      </c>
    </row>
    <row r="1197" spans="1:3">
      <c r="A1197" s="49" t="s">
        <v>2718</v>
      </c>
      <c r="B1197" s="50" t="s">
        <v>2719</v>
      </c>
      <c r="C1197" s="49" t="s">
        <v>2720</v>
      </c>
    </row>
    <row r="1198" spans="1:3">
      <c r="A1198" s="61" t="s">
        <v>3520</v>
      </c>
      <c r="B1198" s="50" t="s">
        <v>2721</v>
      </c>
      <c r="C1198" s="49" t="s">
        <v>2722</v>
      </c>
    </row>
    <row r="1199" spans="1:3">
      <c r="A1199" s="49" t="s">
        <v>2723</v>
      </c>
      <c r="B1199" s="50" t="s">
        <v>2724</v>
      </c>
      <c r="C1199" s="49" t="s">
        <v>2725</v>
      </c>
    </row>
    <row r="1200" spans="1:3">
      <c r="A1200" s="49" t="s">
        <v>2726</v>
      </c>
      <c r="B1200" s="50" t="s">
        <v>2727</v>
      </c>
      <c r="C1200" s="49" t="s">
        <v>2728</v>
      </c>
    </row>
    <row r="1201" spans="1:3">
      <c r="A1201" s="49" t="s">
        <v>2729</v>
      </c>
      <c r="B1201" s="2" t="s">
        <v>2730</v>
      </c>
      <c r="C1201" s="49" t="s">
        <v>1006</v>
      </c>
    </row>
    <row r="1202" spans="1:3" ht="13.5" thickBot="1">
      <c r="A1202" s="49" t="s">
        <v>2731</v>
      </c>
      <c r="B1202" s="2" t="s">
        <v>2732</v>
      </c>
      <c r="C1202" s="57" t="s">
        <v>2733</v>
      </c>
    </row>
    <row r="1203" spans="1:3" ht="13.5" thickBot="1">
      <c r="A1203" s="49" t="s">
        <v>2734</v>
      </c>
      <c r="B1203" s="2" t="s">
        <v>2735</v>
      </c>
      <c r="C1203" s="57" t="s">
        <v>2736</v>
      </c>
    </row>
    <row r="1204" spans="1:3" ht="13.5" thickBot="1">
      <c r="A1204" s="49" t="s">
        <v>2737</v>
      </c>
      <c r="B1204" s="2" t="s">
        <v>2320</v>
      </c>
      <c r="C1204" s="57" t="s">
        <v>2738</v>
      </c>
    </row>
    <row r="1205" spans="1:3">
      <c r="A1205" s="2" t="s">
        <v>2739</v>
      </c>
      <c r="B1205" s="2" t="s">
        <v>2740</v>
      </c>
    </row>
    <row r="1206" spans="1:3" ht="13.5" thickBot="1">
      <c r="A1206" s="49" t="s">
        <v>196</v>
      </c>
      <c r="B1206" s="2" t="s">
        <v>2741</v>
      </c>
      <c r="C1206" s="57" t="s">
        <v>2742</v>
      </c>
    </row>
    <row r="1207" spans="1:3" ht="13.5" thickBot="1">
      <c r="A1207" s="2" t="s">
        <v>2743</v>
      </c>
      <c r="B1207" s="2" t="s">
        <v>2744</v>
      </c>
      <c r="C1207" s="57" t="s">
        <v>2745</v>
      </c>
    </row>
    <row r="1208" spans="1:3" ht="13.5" thickBot="1">
      <c r="A1208" s="2" t="s">
        <v>2746</v>
      </c>
      <c r="B1208" s="2" t="s">
        <v>2747</v>
      </c>
      <c r="C1208" s="57" t="s">
        <v>2748</v>
      </c>
    </row>
    <row r="1209" spans="1:3">
      <c r="A1209" s="2" t="s">
        <v>2749</v>
      </c>
      <c r="B1209" s="2" t="s">
        <v>2750</v>
      </c>
    </row>
    <row r="1210" spans="1:3">
      <c r="A1210" s="2" t="s">
        <v>2751</v>
      </c>
      <c r="B1210" s="2" t="s">
        <v>2752</v>
      </c>
    </row>
    <row r="1211" spans="1:3" ht="13.5" thickBot="1">
      <c r="A1211" s="49" t="s">
        <v>2753</v>
      </c>
      <c r="B1211" s="50" t="s">
        <v>2754</v>
      </c>
      <c r="C1211" s="57" t="s">
        <v>2755</v>
      </c>
    </row>
    <row r="1212" spans="1:3">
      <c r="A1212" s="49" t="s">
        <v>2756</v>
      </c>
      <c r="B1212" s="50" t="s">
        <v>2757</v>
      </c>
      <c r="C1212" s="49" t="s">
        <v>2758</v>
      </c>
    </row>
    <row r="1213" spans="1:3">
      <c r="A1213" s="2" t="s">
        <v>2759</v>
      </c>
      <c r="B1213" s="2" t="s">
        <v>2760</v>
      </c>
    </row>
    <row r="1214" spans="1:3">
      <c r="A1214" s="2" t="s">
        <v>2761</v>
      </c>
      <c r="B1214" s="2" t="s">
        <v>2762</v>
      </c>
      <c r="C1214" s="49" t="s">
        <v>2763</v>
      </c>
    </row>
    <row r="1215" spans="1:3">
      <c r="A1215" s="2" t="s">
        <v>40</v>
      </c>
      <c r="B1215" s="2" t="s">
        <v>2764</v>
      </c>
      <c r="C1215" s="2" t="s">
        <v>2765</v>
      </c>
    </row>
    <row r="1216" spans="1:3">
      <c r="A1216" s="2" t="s">
        <v>2766</v>
      </c>
      <c r="B1216" s="2" t="s">
        <v>2767</v>
      </c>
      <c r="C1216" s="2" t="s">
        <v>2768</v>
      </c>
    </row>
    <row r="1217" spans="1:3">
      <c r="A1217" s="2" t="s">
        <v>2769</v>
      </c>
      <c r="B1217" s="2" t="s">
        <v>2770</v>
      </c>
      <c r="C1217" s="2" t="s">
        <v>2771</v>
      </c>
    </row>
    <row r="1218" spans="1:3">
      <c r="A1218" s="2" t="s">
        <v>37</v>
      </c>
      <c r="B1218" s="2" t="s">
        <v>2772</v>
      </c>
      <c r="C1218" s="2" t="s">
        <v>2773</v>
      </c>
    </row>
    <row r="1219" spans="1:3">
      <c r="A1219" s="58" t="s">
        <v>38</v>
      </c>
      <c r="B1219" s="15" t="s">
        <v>2774</v>
      </c>
      <c r="C1219" s="15" t="s">
        <v>2775</v>
      </c>
    </row>
    <row r="1220" spans="1:3" ht="13.5" thickBot="1">
      <c r="A1220" s="49" t="s">
        <v>2776</v>
      </c>
      <c r="B1220" s="50" t="s">
        <v>2777</v>
      </c>
      <c r="C1220" s="57" t="s">
        <v>2778</v>
      </c>
    </row>
    <row r="1221" spans="1:3">
      <c r="A1221" s="49" t="s">
        <v>2779</v>
      </c>
      <c r="B1221" s="50" t="s">
        <v>2780</v>
      </c>
      <c r="C1221" s="49" t="s">
        <v>2781</v>
      </c>
    </row>
    <row r="1222" spans="1:3" ht="15">
      <c r="A1222" s="2" t="s">
        <v>2782</v>
      </c>
      <c r="B1222" s="2" t="s">
        <v>2783</v>
      </c>
      <c r="C1222" s="887" t="s">
        <v>2784</v>
      </c>
    </row>
    <row r="1223" spans="1:3">
      <c r="A1223" s="59" t="s">
        <v>2785</v>
      </c>
      <c r="B1223" s="2" t="s">
        <v>2786</v>
      </c>
    </row>
    <row r="1224" spans="1:3">
      <c r="A1224" s="49" t="s">
        <v>2787</v>
      </c>
      <c r="B1224" s="50" t="s">
        <v>2788</v>
      </c>
      <c r="C1224" s="49" t="s">
        <v>2789</v>
      </c>
    </row>
    <row r="1225" spans="1:3">
      <c r="A1225" s="49" t="s">
        <v>2790</v>
      </c>
      <c r="B1225" s="50" t="s">
        <v>1340</v>
      </c>
      <c r="C1225" s="60" t="s">
        <v>1341</v>
      </c>
    </row>
    <row r="1226" spans="1:3">
      <c r="A1226" s="49" t="s">
        <v>2791</v>
      </c>
      <c r="B1226" s="50" t="s">
        <v>2792</v>
      </c>
      <c r="C1226" s="2" t="s">
        <v>2793</v>
      </c>
    </row>
    <row r="1227" spans="1:3">
      <c r="A1227" s="49" t="s">
        <v>2794</v>
      </c>
      <c r="B1227" s="50" t="s">
        <v>2795</v>
      </c>
      <c r="C1227" s="49" t="s">
        <v>2796</v>
      </c>
    </row>
    <row r="1228" spans="1:3">
      <c r="A1228" s="49" t="s">
        <v>2797</v>
      </c>
      <c r="B1228" s="50" t="s">
        <v>2798</v>
      </c>
      <c r="C1228" s="61" t="s">
        <v>2799</v>
      </c>
    </row>
    <row r="1229" spans="1:3">
      <c r="A1229" s="49" t="s">
        <v>2800</v>
      </c>
      <c r="B1229" s="2" t="s">
        <v>2801</v>
      </c>
    </row>
    <row r="1230" spans="1:3">
      <c r="A1230" s="49" t="s">
        <v>2802</v>
      </c>
      <c r="B1230" s="2" t="s">
        <v>2803</v>
      </c>
    </row>
    <row r="1231" spans="1:3">
      <c r="A1231" s="49" t="s">
        <v>2804</v>
      </c>
      <c r="B1231" s="2" t="s">
        <v>2805</v>
      </c>
    </row>
    <row r="1232" spans="1:3">
      <c r="A1232" s="49" t="s">
        <v>198</v>
      </c>
      <c r="B1232" s="2" t="s">
        <v>2806</v>
      </c>
    </row>
    <row r="1233" spans="1:3" ht="13.5" thickBot="1">
      <c r="A1233" s="49" t="s">
        <v>264</v>
      </c>
      <c r="B1233" s="50" t="s">
        <v>2807</v>
      </c>
      <c r="C1233" s="57" t="s">
        <v>2434</v>
      </c>
    </row>
    <row r="1234" spans="1:3">
      <c r="A1234" s="49" t="s">
        <v>2435</v>
      </c>
      <c r="B1234" s="50" t="s">
        <v>2808</v>
      </c>
      <c r="C1234" s="49"/>
    </row>
    <row r="1235" spans="1:3">
      <c r="A1235" s="49" t="s">
        <v>267</v>
      </c>
      <c r="B1235" s="50" t="s">
        <v>2809</v>
      </c>
      <c r="C1235" s="49" t="s">
        <v>2810</v>
      </c>
    </row>
    <row r="1236" spans="1:3" ht="13.5">
      <c r="A1236" s="49" t="s">
        <v>263</v>
      </c>
      <c r="B1236" s="50" t="s">
        <v>2527</v>
      </c>
      <c r="C1236" s="888" t="s">
        <v>2811</v>
      </c>
    </row>
    <row r="1237" spans="1:3">
      <c r="A1237" s="59" t="s">
        <v>2785</v>
      </c>
      <c r="B1237" s="2" t="s">
        <v>2786</v>
      </c>
      <c r="C1237" s="49"/>
    </row>
    <row r="1238" spans="1:3">
      <c r="A1238" s="49" t="s">
        <v>2790</v>
      </c>
      <c r="B1238" s="50" t="s">
        <v>1340</v>
      </c>
      <c r="C1238" s="49"/>
    </row>
    <row r="1239" spans="1:3">
      <c r="A1239" s="49" t="s">
        <v>2787</v>
      </c>
      <c r="B1239" s="50" t="s">
        <v>2788</v>
      </c>
      <c r="C1239" s="49" t="s">
        <v>2789</v>
      </c>
    </row>
    <row r="1240" spans="1:3">
      <c r="A1240" s="15" t="s">
        <v>1069</v>
      </c>
      <c r="B1240" s="15" t="s">
        <v>1070</v>
      </c>
      <c r="C1240" s="15" t="s">
        <v>1071</v>
      </c>
    </row>
    <row r="1241" spans="1:3">
      <c r="A1241" s="15" t="s">
        <v>1073</v>
      </c>
      <c r="B1241" s="15" t="s">
        <v>1074</v>
      </c>
      <c r="C1241" s="62" t="s">
        <v>1075</v>
      </c>
    </row>
    <row r="1242" spans="1:3">
      <c r="A1242" s="15" t="s">
        <v>1076</v>
      </c>
      <c r="B1242" s="15" t="s">
        <v>1077</v>
      </c>
      <c r="C1242" s="47" t="s">
        <v>1078</v>
      </c>
    </row>
    <row r="1243" spans="1:3">
      <c r="A1243" s="15" t="s">
        <v>1079</v>
      </c>
      <c r="B1243" s="15" t="s">
        <v>1080</v>
      </c>
      <c r="C1243" s="12" t="s">
        <v>1081</v>
      </c>
    </row>
    <row r="1244" spans="1:3">
      <c r="A1244" s="15" t="s">
        <v>1082</v>
      </c>
      <c r="B1244" s="15" t="s">
        <v>1083</v>
      </c>
      <c r="C1244" s="15" t="s">
        <v>1084</v>
      </c>
    </row>
    <row r="1245" spans="1:3">
      <c r="A1245" s="15" t="s">
        <v>1085</v>
      </c>
      <c r="B1245" s="15" t="s">
        <v>1086</v>
      </c>
      <c r="C1245" s="15" t="s">
        <v>1087</v>
      </c>
    </row>
    <row r="1246" spans="1:3">
      <c r="A1246" s="15" t="s">
        <v>1112</v>
      </c>
      <c r="B1246" s="15" t="s">
        <v>1113</v>
      </c>
      <c r="C1246" s="15" t="s">
        <v>1114</v>
      </c>
    </row>
    <row r="1247" spans="1:3" ht="13.5" thickBot="1">
      <c r="A1247" s="49" t="s">
        <v>2812</v>
      </c>
      <c r="B1247" s="50" t="s">
        <v>2813</v>
      </c>
      <c r="C1247" s="57" t="s">
        <v>2814</v>
      </c>
    </row>
    <row r="1248" spans="1:3">
      <c r="A1248" s="49" t="s">
        <v>2815</v>
      </c>
      <c r="B1248" s="50" t="s">
        <v>2816</v>
      </c>
      <c r="C1248" s="61" t="s">
        <v>2817</v>
      </c>
    </row>
    <row r="1249" spans="1:3" ht="13.5" thickBot="1">
      <c r="A1249" s="49" t="s">
        <v>1106</v>
      </c>
      <c r="B1249" s="50" t="s">
        <v>1107</v>
      </c>
      <c r="C1249" s="57" t="s">
        <v>1108</v>
      </c>
    </row>
    <row r="1250" spans="1:3">
      <c r="A1250" s="49" t="s">
        <v>2818</v>
      </c>
      <c r="B1250" s="50" t="s">
        <v>2819</v>
      </c>
      <c r="C1250" s="63" t="s">
        <v>2820</v>
      </c>
    </row>
    <row r="1251" spans="1:3" ht="13.5" thickBot="1">
      <c r="A1251" s="49" t="s">
        <v>2821</v>
      </c>
      <c r="B1251" s="50" t="s">
        <v>2822</v>
      </c>
      <c r="C1251" s="57" t="s">
        <v>2823</v>
      </c>
    </row>
    <row r="1252" spans="1:3">
      <c r="A1252" s="49" t="s">
        <v>2824</v>
      </c>
      <c r="B1252" s="50" t="s">
        <v>2825</v>
      </c>
      <c r="C1252" s="61" t="s">
        <v>29</v>
      </c>
    </row>
    <row r="1253" spans="1:3">
      <c r="A1253" s="49" t="s">
        <v>2826</v>
      </c>
      <c r="B1253" s="50" t="s">
        <v>2827</v>
      </c>
      <c r="C1253" s="61" t="s">
        <v>29</v>
      </c>
    </row>
    <row r="1254" spans="1:3">
      <c r="A1254" s="49" t="s">
        <v>2828</v>
      </c>
      <c r="B1254" s="50" t="s">
        <v>2829</v>
      </c>
      <c r="C1254" s="61" t="s">
        <v>29</v>
      </c>
    </row>
    <row r="1255" spans="1:3">
      <c r="A1255" s="49" t="s">
        <v>2830</v>
      </c>
      <c r="B1255" s="50" t="s">
        <v>2831</v>
      </c>
      <c r="C1255" s="61" t="s">
        <v>29</v>
      </c>
    </row>
    <row r="1256" spans="1:3" ht="19.5" thickBot="1">
      <c r="A1256" s="61" t="s">
        <v>2832</v>
      </c>
      <c r="B1256" s="50" t="s">
        <v>2833</v>
      </c>
      <c r="C1256" s="64" t="s">
        <v>2834</v>
      </c>
    </row>
    <row r="1257" spans="1:3" ht="19.5" thickBot="1">
      <c r="A1257" s="61" t="s">
        <v>2835</v>
      </c>
      <c r="B1257" s="50" t="s">
        <v>2836</v>
      </c>
      <c r="C1257" s="64" t="s">
        <v>2837</v>
      </c>
    </row>
    <row r="1258" spans="1:3" ht="19.5" thickBot="1">
      <c r="A1258" s="61" t="s">
        <v>2838</v>
      </c>
      <c r="B1258" s="50" t="s">
        <v>2839</v>
      </c>
      <c r="C1258" s="64" t="s">
        <v>2840</v>
      </c>
    </row>
    <row r="1259" spans="1:3" ht="19.5" thickBot="1">
      <c r="A1259" s="61" t="s">
        <v>2841</v>
      </c>
      <c r="B1259" s="50" t="s">
        <v>2842</v>
      </c>
      <c r="C1259" s="64" t="s">
        <v>2843</v>
      </c>
    </row>
    <row r="1260" spans="1:3" ht="19.5" thickBot="1">
      <c r="A1260" s="61" t="s">
        <v>2844</v>
      </c>
      <c r="B1260" s="50" t="s">
        <v>2845</v>
      </c>
      <c r="C1260" s="64" t="s">
        <v>29</v>
      </c>
    </row>
    <row r="1261" spans="1:3" ht="19.5" thickBot="1">
      <c r="A1261" s="61" t="s">
        <v>2846</v>
      </c>
      <c r="B1261" s="50" t="s">
        <v>2847</v>
      </c>
      <c r="C1261" s="64" t="s">
        <v>2848</v>
      </c>
    </row>
    <row r="1262" spans="1:3">
      <c r="A1262" s="61" t="s">
        <v>2849</v>
      </c>
      <c r="B1262" s="50" t="s">
        <v>2850</v>
      </c>
      <c r="C1262" s="61" t="s">
        <v>2851</v>
      </c>
    </row>
    <row r="1263" spans="1:3">
      <c r="A1263" s="49" t="s">
        <v>2852</v>
      </c>
      <c r="B1263" s="50" t="s">
        <v>2853</v>
      </c>
      <c r="C1263" s="2" t="s">
        <v>2854</v>
      </c>
    </row>
    <row r="1264" spans="1:3">
      <c r="A1264" s="51" t="s">
        <v>2855</v>
      </c>
      <c r="B1264" s="51" t="s">
        <v>2856</v>
      </c>
      <c r="C1264" s="12" t="s">
        <v>2857</v>
      </c>
    </row>
    <row r="1265" spans="1:4">
      <c r="A1265" s="65" t="s">
        <v>140</v>
      </c>
      <c r="B1265" s="59" t="s">
        <v>2858</v>
      </c>
      <c r="D1265" s="28" t="s">
        <v>2871</v>
      </c>
    </row>
    <row r="1266" spans="1:4">
      <c r="A1266" s="65" t="s">
        <v>2859</v>
      </c>
      <c r="B1266" s="2" t="s">
        <v>2860</v>
      </c>
      <c r="D1266" s="61" t="s">
        <v>29</v>
      </c>
    </row>
    <row r="1267" spans="1:4">
      <c r="A1267" s="49" t="s">
        <v>2861</v>
      </c>
      <c r="B1267" s="50" t="s">
        <v>2862</v>
      </c>
    </row>
    <row r="1268" spans="1:4">
      <c r="A1268" s="65" t="s">
        <v>2863</v>
      </c>
      <c r="B1268" s="2" t="s">
        <v>2864</v>
      </c>
      <c r="C1268" s="61" t="s">
        <v>2865</v>
      </c>
    </row>
    <row r="1269" spans="1:4">
      <c r="A1269" s="49" t="s">
        <v>2866</v>
      </c>
      <c r="B1269" s="50" t="s">
        <v>2867</v>
      </c>
    </row>
    <row r="1270" spans="1:4">
      <c r="A1270" s="2" t="s">
        <v>2868</v>
      </c>
      <c r="B1270" s="843" t="s">
        <v>2869</v>
      </c>
      <c r="C1270" s="61" t="s">
        <v>2870</v>
      </c>
    </row>
    <row r="1271" spans="1:4">
      <c r="A1271" s="2" t="s">
        <v>2872</v>
      </c>
      <c r="B1271" s="843" t="s">
        <v>2873</v>
      </c>
      <c r="C1271" s="2" t="s">
        <v>2874</v>
      </c>
    </row>
    <row r="1272" spans="1:4">
      <c r="A1272" s="2" t="s">
        <v>2875</v>
      </c>
      <c r="B1272" s="2" t="s">
        <v>2448</v>
      </c>
      <c r="C1272" s="843" t="s">
        <v>29</v>
      </c>
    </row>
    <row r="1273" spans="1:4">
      <c r="A1273" s="2" t="s">
        <v>2876</v>
      </c>
      <c r="B1273" s="889" t="s">
        <v>2877</v>
      </c>
    </row>
    <row r="1274" spans="1:4">
      <c r="A1274" s="2" t="s">
        <v>2878</v>
      </c>
      <c r="B1274" s="889" t="s">
        <v>2879</v>
      </c>
    </row>
    <row r="1275" spans="1:4">
      <c r="A1275" s="2" t="s">
        <v>2880</v>
      </c>
      <c r="B1275" s="890" t="s">
        <v>2881</v>
      </c>
    </row>
    <row r="1276" spans="1:4">
      <c r="A1276" s="2" t="s">
        <v>2882</v>
      </c>
      <c r="B1276" s="2" t="s">
        <v>2883</v>
      </c>
    </row>
    <row r="1277" spans="1:4">
      <c r="A1277" s="2" t="s">
        <v>2884</v>
      </c>
      <c r="B1277" s="2" t="s">
        <v>2885</v>
      </c>
      <c r="C1277" s="2" t="s">
        <v>2848</v>
      </c>
    </row>
    <row r="1278" spans="1:4">
      <c r="A1278" s="2" t="s">
        <v>2886</v>
      </c>
      <c r="B1278" s="2" t="s">
        <v>2887</v>
      </c>
    </row>
    <row r="1279" spans="1:4">
      <c r="A1279" s="65" t="s">
        <v>2888</v>
      </c>
      <c r="B1279" s="2" t="s">
        <v>2889</v>
      </c>
      <c r="C1279" s="61" t="s">
        <v>2890</v>
      </c>
    </row>
    <row r="1280" spans="1:4">
      <c r="A1280" s="49" t="s">
        <v>2115</v>
      </c>
      <c r="B1280" s="50" t="s">
        <v>2116</v>
      </c>
    </row>
    <row r="1281" spans="1:3">
      <c r="A1281" s="49" t="s">
        <v>2891</v>
      </c>
      <c r="B1281" s="50" t="s">
        <v>2525</v>
      </c>
      <c r="C1281" s="2" t="s">
        <v>2431</v>
      </c>
    </row>
    <row r="1282" spans="1:3">
      <c r="A1282" s="49" t="s">
        <v>2892</v>
      </c>
      <c r="B1282" s="2" t="s">
        <v>1074</v>
      </c>
      <c r="C1282" s="2" t="s">
        <v>29</v>
      </c>
    </row>
    <row r="1283" spans="1:3">
      <c r="A1283" s="49" t="s">
        <v>2893</v>
      </c>
      <c r="B1283" s="2" t="s">
        <v>2894</v>
      </c>
      <c r="C1283" s="2" t="s">
        <v>2871</v>
      </c>
    </row>
    <row r="1284" spans="1:3">
      <c r="A1284" s="49" t="s">
        <v>2895</v>
      </c>
      <c r="B1284" s="50" t="s">
        <v>2896</v>
      </c>
      <c r="C1284" s="2" t="s">
        <v>29</v>
      </c>
    </row>
    <row r="1285" spans="1:3">
      <c r="A1285" s="49" t="s">
        <v>2897</v>
      </c>
      <c r="B1285" s="50" t="s">
        <v>2898</v>
      </c>
      <c r="C1285" s="2" t="s">
        <v>2871</v>
      </c>
    </row>
    <row r="1286" spans="1:3">
      <c r="A1286" s="49" t="s">
        <v>2899</v>
      </c>
      <c r="B1286" s="50" t="s">
        <v>2900</v>
      </c>
      <c r="C1286" s="2" t="s">
        <v>29</v>
      </c>
    </row>
    <row r="1287" spans="1:3">
      <c r="A1287" s="49" t="s">
        <v>2901</v>
      </c>
      <c r="B1287" s="50" t="s">
        <v>2902</v>
      </c>
      <c r="C1287" s="2" t="s">
        <v>29</v>
      </c>
    </row>
    <row r="1288" spans="1:3" ht="13.5" thickBot="1">
      <c r="A1288" s="49" t="s">
        <v>2903</v>
      </c>
      <c r="B1288" s="50" t="s">
        <v>2904</v>
      </c>
      <c r="C1288" s="57" t="s">
        <v>2905</v>
      </c>
    </row>
    <row r="1289" spans="1:3">
      <c r="A1289" s="49" t="s">
        <v>2906</v>
      </c>
      <c r="B1289" s="50" t="s">
        <v>2907</v>
      </c>
      <c r="C1289" s="61" t="s">
        <v>2908</v>
      </c>
    </row>
    <row r="1290" spans="1:3" ht="13.5" thickBot="1">
      <c r="A1290" s="49" t="s">
        <v>2909</v>
      </c>
      <c r="B1290" s="50" t="s">
        <v>2910</v>
      </c>
      <c r="C1290" s="57" t="s">
        <v>2911</v>
      </c>
    </row>
    <row r="1291" spans="1:3" ht="13.5">
      <c r="A1291" s="15" t="s">
        <v>2912</v>
      </c>
      <c r="B1291" s="15" t="s">
        <v>2913</v>
      </c>
      <c r="C1291" s="66" t="s">
        <v>2914</v>
      </c>
    </row>
    <row r="1292" spans="1:3">
      <c r="A1292" s="49" t="s">
        <v>2915</v>
      </c>
      <c r="B1292" s="50" t="s">
        <v>2916</v>
      </c>
      <c r="C1292" s="2" t="s">
        <v>29</v>
      </c>
    </row>
    <row r="1293" spans="1:3">
      <c r="A1293" s="49" t="s">
        <v>2917</v>
      </c>
      <c r="B1293" s="50" t="s">
        <v>2918</v>
      </c>
      <c r="C1293" s="2" t="s">
        <v>29</v>
      </c>
    </row>
    <row r="1294" spans="1:3">
      <c r="A1294" s="2" t="s">
        <v>2919</v>
      </c>
      <c r="B1294" s="2" t="s">
        <v>2920</v>
      </c>
      <c r="C1294" s="2" t="s">
        <v>2871</v>
      </c>
    </row>
    <row r="1295" spans="1:3">
      <c r="A1295" s="2" t="s">
        <v>2921</v>
      </c>
      <c r="B1295" s="2" t="s">
        <v>2922</v>
      </c>
      <c r="C1295" s="2" t="s">
        <v>29</v>
      </c>
    </row>
    <row r="1296" spans="1:3">
      <c r="A1296" s="2" t="s">
        <v>2923</v>
      </c>
      <c r="B1296" s="2" t="s">
        <v>2924</v>
      </c>
      <c r="C1296" s="2" t="s">
        <v>29</v>
      </c>
    </row>
    <row r="1297" spans="1:3">
      <c r="A1297" s="2" t="s">
        <v>2925</v>
      </c>
      <c r="B1297" s="2" t="s">
        <v>2926</v>
      </c>
      <c r="C1297" s="61" t="s">
        <v>2927</v>
      </c>
    </row>
    <row r="1298" spans="1:3">
      <c r="A1298" s="61" t="s">
        <v>2928</v>
      </c>
      <c r="B1298" s="2" t="s">
        <v>2929</v>
      </c>
      <c r="C1298" s="2" t="s">
        <v>2930</v>
      </c>
    </row>
    <row r="1299" spans="1:3">
      <c r="A1299" s="15" t="s">
        <v>2931</v>
      </c>
      <c r="B1299" s="15" t="s">
        <v>2932</v>
      </c>
      <c r="C1299" s="47" t="s">
        <v>2933</v>
      </c>
    </row>
    <row r="1300" spans="1:3">
      <c r="A1300" s="2" t="s">
        <v>2934</v>
      </c>
      <c r="B1300" s="2" t="s">
        <v>2935</v>
      </c>
      <c r="C1300" s="2" t="s">
        <v>29</v>
      </c>
    </row>
    <row r="1301" spans="1:3">
      <c r="A1301" s="2" t="s">
        <v>2936</v>
      </c>
      <c r="B1301" s="2" t="s">
        <v>2937</v>
      </c>
      <c r="C1301" s="2" t="s">
        <v>2871</v>
      </c>
    </row>
    <row r="1302" spans="1:3">
      <c r="A1302" s="61" t="s">
        <v>2938</v>
      </c>
      <c r="B1302" s="890" t="s">
        <v>2939</v>
      </c>
      <c r="C1302" s="2" t="s">
        <v>29</v>
      </c>
    </row>
    <row r="1303" spans="1:3">
      <c r="A1303" s="61" t="s">
        <v>2940</v>
      </c>
      <c r="B1303" s="889" t="s">
        <v>2941</v>
      </c>
      <c r="C1303" s="2" t="s">
        <v>29</v>
      </c>
    </row>
    <row r="1304" spans="1:3">
      <c r="A1304" s="61" t="s">
        <v>2942</v>
      </c>
      <c r="B1304" s="50" t="s">
        <v>2943</v>
      </c>
      <c r="C1304" s="61" t="s">
        <v>2944</v>
      </c>
    </row>
    <row r="1305" spans="1:3">
      <c r="A1305" s="2" t="s">
        <v>2945</v>
      </c>
      <c r="B1305" s="2" t="s">
        <v>2370</v>
      </c>
      <c r="C1305" s="2" t="s">
        <v>29</v>
      </c>
    </row>
    <row r="1306" spans="1:3">
      <c r="A1306" s="61" t="s">
        <v>2946</v>
      </c>
      <c r="B1306" s="50" t="s">
        <v>2947</v>
      </c>
      <c r="C1306" s="2" t="s">
        <v>29</v>
      </c>
    </row>
    <row r="1307" spans="1:3">
      <c r="A1307" s="61" t="s">
        <v>2948</v>
      </c>
      <c r="B1307" s="50" t="s">
        <v>2949</v>
      </c>
      <c r="C1307" s="2" t="s">
        <v>29</v>
      </c>
    </row>
    <row r="1308" spans="1:3">
      <c r="A1308" s="2" t="s">
        <v>80</v>
      </c>
      <c r="B1308" s="2" t="s">
        <v>2950</v>
      </c>
      <c r="C1308" s="2" t="s">
        <v>2951</v>
      </c>
    </row>
    <row r="1309" spans="1:3">
      <c r="A1309" s="2" t="s">
        <v>2952</v>
      </c>
      <c r="B1309" s="2" t="s">
        <v>2953</v>
      </c>
      <c r="C1309" s="2" t="s">
        <v>29</v>
      </c>
    </row>
    <row r="1310" spans="1:3">
      <c r="A1310" s="2" t="s">
        <v>2954</v>
      </c>
      <c r="B1310" s="2" t="s">
        <v>2955</v>
      </c>
      <c r="C1310" s="2" t="s">
        <v>29</v>
      </c>
    </row>
    <row r="1311" spans="1:3">
      <c r="A1311" s="61" t="s">
        <v>2956</v>
      </c>
      <c r="B1311" s="50" t="s">
        <v>2957</v>
      </c>
      <c r="C1311" s="61" t="s">
        <v>2958</v>
      </c>
    </row>
    <row r="1312" spans="1:3">
      <c r="A1312" s="61" t="s">
        <v>2959</v>
      </c>
      <c r="B1312" s="50" t="s">
        <v>2960</v>
      </c>
      <c r="C1312" s="61" t="s">
        <v>2961</v>
      </c>
    </row>
    <row r="1313" spans="1:3">
      <c r="A1313" s="61" t="s">
        <v>2962</v>
      </c>
      <c r="B1313" s="2" t="s">
        <v>2963</v>
      </c>
      <c r="C1313" s="2" t="s">
        <v>29</v>
      </c>
    </row>
    <row r="1314" spans="1:3">
      <c r="A1314" s="61" t="s">
        <v>2964</v>
      </c>
      <c r="B1314" s="2" t="s">
        <v>2965</v>
      </c>
      <c r="C1314" s="2" t="s">
        <v>2966</v>
      </c>
    </row>
    <row r="1315" spans="1:3">
      <c r="A1315" s="61" t="s">
        <v>2967</v>
      </c>
      <c r="B1315" s="890" t="s">
        <v>2968</v>
      </c>
      <c r="C1315" s="2" t="s">
        <v>29</v>
      </c>
    </row>
    <row r="1316" spans="1:3">
      <c r="A1316" s="61" t="s">
        <v>2969</v>
      </c>
      <c r="B1316" s="2" t="s">
        <v>2970</v>
      </c>
      <c r="C1316" s="2" t="s">
        <v>29</v>
      </c>
    </row>
    <row r="1317" spans="1:3">
      <c r="A1317" s="2" t="s">
        <v>2971</v>
      </c>
      <c r="B1317" s="2" t="s">
        <v>2398</v>
      </c>
      <c r="C1317" s="2" t="s">
        <v>2972</v>
      </c>
    </row>
    <row r="1318" spans="1:3">
      <c r="A1318" s="61" t="s">
        <v>2973</v>
      </c>
      <c r="B1318" s="2" t="s">
        <v>2974</v>
      </c>
      <c r="C1318" s="2" t="s">
        <v>29</v>
      </c>
    </row>
    <row r="1319" spans="1:3">
      <c r="A1319" s="61" t="s">
        <v>2975</v>
      </c>
      <c r="B1319" s="50" t="s">
        <v>378</v>
      </c>
      <c r="C1319" s="61" t="s">
        <v>2976</v>
      </c>
    </row>
    <row r="1320" spans="1:3">
      <c r="A1320" s="61" t="s">
        <v>82</v>
      </c>
      <c r="B1320" s="50" t="s">
        <v>2977</v>
      </c>
      <c r="C1320" s="2" t="s">
        <v>29</v>
      </c>
    </row>
    <row r="1321" spans="1:3" ht="13.5" thickBot="1">
      <c r="A1321" s="61" t="s">
        <v>2978</v>
      </c>
      <c r="B1321" s="50" t="s">
        <v>2137</v>
      </c>
      <c r="C1321" s="57" t="s">
        <v>1742</v>
      </c>
    </row>
    <row r="1322" spans="1:3">
      <c r="A1322" s="61" t="s">
        <v>2979</v>
      </c>
      <c r="B1322" s="2" t="s">
        <v>2980</v>
      </c>
      <c r="C1322" s="61" t="s">
        <v>2981</v>
      </c>
    </row>
    <row r="1323" spans="1:3" ht="15">
      <c r="A1323" s="49" t="s">
        <v>203</v>
      </c>
      <c r="B1323" s="2" t="s">
        <v>2982</v>
      </c>
      <c r="C1323" s="891" t="s">
        <v>2983</v>
      </c>
    </row>
    <row r="1324" spans="1:3">
      <c r="A1324" s="2" t="s">
        <v>2984</v>
      </c>
      <c r="B1324" s="2" t="s">
        <v>2985</v>
      </c>
      <c r="C1324" s="2" t="s">
        <v>29</v>
      </c>
    </row>
    <row r="1325" spans="1:3">
      <c r="A1325" s="61" t="s">
        <v>2986</v>
      </c>
      <c r="B1325" s="50" t="s">
        <v>2987</v>
      </c>
      <c r="C1325" s="2" t="s">
        <v>29</v>
      </c>
    </row>
    <row r="1326" spans="1:3">
      <c r="A1326" s="61" t="s">
        <v>2988</v>
      </c>
      <c r="B1326" s="50" t="s">
        <v>2989</v>
      </c>
      <c r="C1326" s="2" t="s">
        <v>29</v>
      </c>
    </row>
    <row r="1327" spans="1:3">
      <c r="A1327" s="2" t="s">
        <v>1203</v>
      </c>
      <c r="B1327" s="2" t="s">
        <v>1204</v>
      </c>
      <c r="C1327" s="2" t="s">
        <v>1205</v>
      </c>
    </row>
    <row r="1328" spans="1:3">
      <c r="A1328" s="2" t="s">
        <v>2990</v>
      </c>
      <c r="B1328" s="2" t="s">
        <v>2991</v>
      </c>
      <c r="C1328" s="2" t="s">
        <v>1186</v>
      </c>
    </row>
    <row r="1329" spans="1:3">
      <c r="A1329" s="61" t="s">
        <v>2992</v>
      </c>
      <c r="B1329" s="50" t="s">
        <v>2993</v>
      </c>
      <c r="C1329" s="61" t="s">
        <v>2994</v>
      </c>
    </row>
    <row r="1330" spans="1:3">
      <c r="A1330" s="2" t="s">
        <v>2995</v>
      </c>
      <c r="B1330" s="2" t="s">
        <v>2996</v>
      </c>
      <c r="C1330" s="2" t="s">
        <v>29</v>
      </c>
    </row>
    <row r="1331" spans="1:3">
      <c r="A1331" s="61" t="s">
        <v>2997</v>
      </c>
      <c r="B1331" s="2" t="s">
        <v>2998</v>
      </c>
      <c r="C1331" s="2" t="s">
        <v>2999</v>
      </c>
    </row>
    <row r="1332" spans="1:3">
      <c r="A1332" s="2" t="s">
        <v>265</v>
      </c>
      <c r="B1332" s="2" t="s">
        <v>3000</v>
      </c>
      <c r="C1332" s="2" t="s">
        <v>3001</v>
      </c>
    </row>
    <row r="1333" spans="1:3">
      <c r="A1333" s="2" t="s">
        <v>3002</v>
      </c>
      <c r="B1333" s="2" t="s">
        <v>3003</v>
      </c>
      <c r="C1333" s="2" t="s">
        <v>3004</v>
      </c>
    </row>
    <row r="1334" spans="1:3">
      <c r="A1334" s="2" t="s">
        <v>3005</v>
      </c>
      <c r="B1334" s="2" t="s">
        <v>545</v>
      </c>
      <c r="C1334" s="61" t="s">
        <v>546</v>
      </c>
    </row>
    <row r="1335" spans="1:3">
      <c r="A1335" s="2" t="s">
        <v>3006</v>
      </c>
      <c r="B1335" s="2" t="s">
        <v>3007</v>
      </c>
      <c r="C1335" s="61" t="s">
        <v>3008</v>
      </c>
    </row>
    <row r="1336" spans="1:3">
      <c r="A1336" s="2" t="s">
        <v>3009</v>
      </c>
      <c r="B1336" s="2" t="s">
        <v>1770</v>
      </c>
      <c r="C1336" s="2" t="s">
        <v>29</v>
      </c>
    </row>
    <row r="1337" spans="1:3">
      <c r="A1337" s="61" t="s">
        <v>3010</v>
      </c>
      <c r="B1337" s="2" t="s">
        <v>3011</v>
      </c>
      <c r="C1337" s="2" t="s">
        <v>29</v>
      </c>
    </row>
    <row r="1338" spans="1:3">
      <c r="A1338" s="61" t="s">
        <v>3012</v>
      </c>
      <c r="B1338" s="2" t="s">
        <v>3013</v>
      </c>
      <c r="C1338" s="2" t="s">
        <v>29</v>
      </c>
    </row>
    <row r="1339" spans="1:3">
      <c r="A1339" s="61" t="s">
        <v>3014</v>
      </c>
      <c r="B1339" s="2" t="s">
        <v>3015</v>
      </c>
      <c r="C1339" s="2" t="s">
        <v>29</v>
      </c>
    </row>
    <row r="1340" spans="1:3">
      <c r="A1340" s="2" t="s">
        <v>3016</v>
      </c>
      <c r="B1340" s="2" t="s">
        <v>3017</v>
      </c>
      <c r="C1340" s="2" t="s">
        <v>3018</v>
      </c>
    </row>
    <row r="1341" spans="1:3">
      <c r="A1341" s="61" t="s">
        <v>270</v>
      </c>
      <c r="B1341" s="2" t="s">
        <v>3019</v>
      </c>
      <c r="C1341" s="67" t="s">
        <v>3020</v>
      </c>
    </row>
    <row r="1342" spans="1:3">
      <c r="A1342" s="2" t="s">
        <v>3021</v>
      </c>
      <c r="B1342" s="2" t="s">
        <v>2904</v>
      </c>
      <c r="C1342" s="2" t="s">
        <v>29</v>
      </c>
    </row>
    <row r="1343" spans="1:3">
      <c r="A1343" s="2" t="s">
        <v>3022</v>
      </c>
      <c r="B1343" s="2" t="s">
        <v>3023</v>
      </c>
      <c r="C1343" s="2" t="s">
        <v>29</v>
      </c>
    </row>
    <row r="1344" spans="1:3">
      <c r="A1344" s="61" t="s">
        <v>3483</v>
      </c>
      <c r="B1344" s="2" t="s">
        <v>3024</v>
      </c>
      <c r="C1344" s="2" t="s">
        <v>29</v>
      </c>
    </row>
    <row r="1345" spans="1:3">
      <c r="A1345" s="2" t="s">
        <v>3025</v>
      </c>
      <c r="B1345" s="2" t="s">
        <v>3026</v>
      </c>
      <c r="C1345" s="2" t="s">
        <v>3027</v>
      </c>
    </row>
    <row r="1346" spans="1:3">
      <c r="A1346" s="2" t="s">
        <v>39</v>
      </c>
      <c r="B1346" s="2" t="s">
        <v>3028</v>
      </c>
      <c r="C1346" s="2" t="s">
        <v>29</v>
      </c>
    </row>
    <row r="1347" spans="1:3">
      <c r="A1347" s="2" t="s">
        <v>3029</v>
      </c>
      <c r="B1347" s="2" t="s">
        <v>3030</v>
      </c>
      <c r="C1347" s="2" t="s">
        <v>29</v>
      </c>
    </row>
    <row r="1348" spans="1:3">
      <c r="A1348" s="2" t="s">
        <v>3031</v>
      </c>
      <c r="B1348" s="2" t="s">
        <v>3032</v>
      </c>
      <c r="C1348" s="2" t="s">
        <v>29</v>
      </c>
    </row>
    <row r="1349" spans="1:3">
      <c r="A1349" s="61" t="s">
        <v>41</v>
      </c>
      <c r="B1349" s="2" t="s">
        <v>3033</v>
      </c>
      <c r="C1349" s="2" t="s">
        <v>3034</v>
      </c>
    </row>
    <row r="1350" spans="1:3">
      <c r="A1350" s="2" t="s">
        <v>3035</v>
      </c>
      <c r="B1350" s="2" t="s">
        <v>3036</v>
      </c>
      <c r="C1350" s="2" t="s">
        <v>29</v>
      </c>
    </row>
    <row r="1351" spans="1:3">
      <c r="A1351" s="832" t="s">
        <v>337</v>
      </c>
      <c r="B1351" s="31" t="s">
        <v>2307</v>
      </c>
      <c r="C1351" s="31" t="s">
        <v>2308</v>
      </c>
    </row>
    <row r="1352" spans="1:3">
      <c r="A1352" s="2" t="s">
        <v>380</v>
      </c>
      <c r="B1352" s="892" t="s">
        <v>3038</v>
      </c>
      <c r="C1352" s="893" t="s">
        <v>29</v>
      </c>
    </row>
    <row r="1353" spans="1:3">
      <c r="A1353" s="2" t="s">
        <v>284</v>
      </c>
      <c r="B1353" s="2" t="s">
        <v>3039</v>
      </c>
      <c r="C1353" s="893" t="s">
        <v>29</v>
      </c>
    </row>
    <row r="1354" spans="1:3">
      <c r="A1354" s="61" t="s">
        <v>3040</v>
      </c>
      <c r="B1354" s="50" t="s">
        <v>3041</v>
      </c>
      <c r="C1354" s="893" t="s">
        <v>29</v>
      </c>
    </row>
    <row r="1355" spans="1:3">
      <c r="A1355" s="61" t="s">
        <v>385</v>
      </c>
      <c r="B1355" s="50" t="s">
        <v>3042</v>
      </c>
      <c r="C1355" s="893" t="s">
        <v>29</v>
      </c>
    </row>
    <row r="1356" spans="1:3">
      <c r="A1356" s="61" t="s">
        <v>383</v>
      </c>
      <c r="B1356" s="50" t="s">
        <v>3043</v>
      </c>
      <c r="C1356" s="893" t="s">
        <v>29</v>
      </c>
    </row>
    <row r="1357" spans="1:3">
      <c r="A1357" s="61" t="s">
        <v>3521</v>
      </c>
      <c r="B1357" s="50" t="s">
        <v>3044</v>
      </c>
      <c r="C1357" s="893" t="s">
        <v>29</v>
      </c>
    </row>
    <row r="1358" spans="1:3">
      <c r="A1358" s="61" t="s">
        <v>380</v>
      </c>
      <c r="B1358" s="50" t="s">
        <v>3038</v>
      </c>
      <c r="C1358" s="893" t="s">
        <v>29</v>
      </c>
    </row>
    <row r="1359" spans="1:3">
      <c r="A1359" s="61" t="s">
        <v>393</v>
      </c>
      <c r="B1359" s="50" t="s">
        <v>3045</v>
      </c>
      <c r="C1359" s="893" t="s">
        <v>29</v>
      </c>
    </row>
    <row r="1360" spans="1:3">
      <c r="A1360" s="61" t="s">
        <v>395</v>
      </c>
      <c r="B1360" s="50" t="s">
        <v>3046</v>
      </c>
      <c r="C1360" s="893" t="s">
        <v>29</v>
      </c>
    </row>
    <row r="1361" spans="1:4">
      <c r="A1361" s="61" t="s">
        <v>396</v>
      </c>
      <c r="B1361" s="50" t="s">
        <v>3047</v>
      </c>
      <c r="C1361" s="893" t="s">
        <v>4324</v>
      </c>
      <c r="D1361" s="61" t="s">
        <v>29</v>
      </c>
    </row>
    <row r="1362" spans="1:4">
      <c r="A1362" s="61" t="s">
        <v>397</v>
      </c>
      <c r="B1362" s="50" t="s">
        <v>3048</v>
      </c>
      <c r="C1362" s="893" t="s">
        <v>29</v>
      </c>
    </row>
    <row r="1363" spans="1:4" ht="15.75">
      <c r="A1363" s="894" t="s">
        <v>298</v>
      </c>
      <c r="B1363" s="895" t="s">
        <v>3049</v>
      </c>
      <c r="C1363" s="893" t="s">
        <v>29</v>
      </c>
    </row>
    <row r="1364" spans="1:4" ht="15.75">
      <c r="A1364" s="894" t="s">
        <v>300</v>
      </c>
      <c r="B1364" s="895" t="s">
        <v>3050</v>
      </c>
      <c r="C1364" s="893" t="s">
        <v>29</v>
      </c>
    </row>
    <row r="1365" spans="1:4" ht="15.75">
      <c r="A1365" s="896" t="s">
        <v>301</v>
      </c>
      <c r="B1365" s="895" t="s">
        <v>3051</v>
      </c>
      <c r="C1365" s="893" t="s">
        <v>2871</v>
      </c>
    </row>
    <row r="1366" spans="1:4" ht="14.25">
      <c r="A1366" s="897" t="s">
        <v>284</v>
      </c>
      <c r="B1366" s="895" t="s">
        <v>3039</v>
      </c>
      <c r="C1366" s="893" t="s">
        <v>29</v>
      </c>
    </row>
    <row r="1367" spans="1:4" ht="14.25">
      <c r="A1367" s="897" t="s">
        <v>3052</v>
      </c>
      <c r="B1367" s="895" t="s">
        <v>3053</v>
      </c>
      <c r="C1367" s="893" t="s">
        <v>29</v>
      </c>
    </row>
    <row r="1368" spans="1:4" ht="14.25">
      <c r="A1368" s="897" t="s">
        <v>3054</v>
      </c>
      <c r="B1368" s="895" t="s">
        <v>3055</v>
      </c>
      <c r="C1368" s="893" t="s">
        <v>29</v>
      </c>
    </row>
    <row r="1369" spans="1:4" ht="15">
      <c r="A1369" s="61" t="s">
        <v>349</v>
      </c>
      <c r="B1369" s="898" t="s">
        <v>3056</v>
      </c>
      <c r="C1369" s="893" t="s">
        <v>3331</v>
      </c>
    </row>
    <row r="1370" spans="1:4" ht="15">
      <c r="A1370" s="61" t="s">
        <v>351</v>
      </c>
      <c r="B1370" s="898" t="s">
        <v>3057</v>
      </c>
      <c r="C1370" s="893" t="s">
        <v>3329</v>
      </c>
    </row>
    <row r="1371" spans="1:4" ht="15">
      <c r="A1371" s="61" t="s">
        <v>353</v>
      </c>
      <c r="B1371" s="898" t="s">
        <v>3058</v>
      </c>
      <c r="C1371" s="893" t="s">
        <v>3330</v>
      </c>
    </row>
    <row r="1372" spans="1:4" ht="15">
      <c r="A1372" s="61"/>
      <c r="B1372" s="898"/>
      <c r="C1372" s="893" t="s">
        <v>29</v>
      </c>
    </row>
    <row r="1373" spans="1:4" ht="15">
      <c r="A1373" s="61" t="s">
        <v>356</v>
      </c>
      <c r="B1373" s="898" t="s">
        <v>4429</v>
      </c>
      <c r="C1373" s="893" t="s">
        <v>4218</v>
      </c>
    </row>
    <row r="1374" spans="1:4">
      <c r="A1374" s="61" t="s">
        <v>3059</v>
      </c>
      <c r="B1374" s="50" t="s">
        <v>2808</v>
      </c>
      <c r="C1374" s="61" t="s">
        <v>2437</v>
      </c>
    </row>
    <row r="1375" spans="1:4">
      <c r="A1375" s="61" t="s">
        <v>3060</v>
      </c>
      <c r="B1375" s="2" t="s">
        <v>3061</v>
      </c>
      <c r="C1375" s="893" t="s">
        <v>29</v>
      </c>
    </row>
    <row r="1376" spans="1:4">
      <c r="A1376" s="61" t="s">
        <v>3062</v>
      </c>
      <c r="B1376" s="2" t="s">
        <v>2907</v>
      </c>
      <c r="C1376" s="893" t="s">
        <v>29</v>
      </c>
    </row>
    <row r="1377" spans="1:3">
      <c r="A1377" s="2" t="s">
        <v>3063</v>
      </c>
      <c r="B1377" s="2" t="s">
        <v>3064</v>
      </c>
      <c r="C1377" s="893" t="s">
        <v>29</v>
      </c>
    </row>
    <row r="1378" spans="1:3">
      <c r="A1378" s="61" t="s">
        <v>3065</v>
      </c>
      <c r="B1378" s="50" t="s">
        <v>2825</v>
      </c>
      <c r="C1378" s="893" t="s">
        <v>29</v>
      </c>
    </row>
    <row r="1379" spans="1:3">
      <c r="A1379" s="68" t="s">
        <v>3066</v>
      </c>
      <c r="B1379" s="69" t="s">
        <v>3067</v>
      </c>
      <c r="C1379" s="893" t="s">
        <v>29</v>
      </c>
    </row>
    <row r="1380" spans="1:3">
      <c r="A1380" s="70" t="s">
        <v>3068</v>
      </c>
      <c r="B1380" s="70" t="s">
        <v>3069</v>
      </c>
      <c r="C1380" s="70" t="s">
        <v>881</v>
      </c>
    </row>
    <row r="1381" spans="1:3" ht="15">
      <c r="A1381" s="899" t="s">
        <v>3070</v>
      </c>
      <c r="B1381" s="900" t="s">
        <v>2869</v>
      </c>
      <c r="C1381" s="901" t="s">
        <v>2870</v>
      </c>
    </row>
    <row r="1382" spans="1:3">
      <c r="A1382" s="2" t="s">
        <v>3072</v>
      </c>
      <c r="B1382" s="2" t="s">
        <v>3071</v>
      </c>
      <c r="C1382" s="2" t="s">
        <v>29</v>
      </c>
    </row>
    <row r="1383" spans="1:3">
      <c r="A1383" s="2" t="s">
        <v>78</v>
      </c>
      <c r="B1383" s="892" t="s">
        <v>1705</v>
      </c>
      <c r="C1383" s="2" t="s">
        <v>29</v>
      </c>
    </row>
    <row r="1384" spans="1:3">
      <c r="A1384" s="61" t="s">
        <v>3074</v>
      </c>
      <c r="B1384" s="329" t="s">
        <v>3075</v>
      </c>
      <c r="C1384" s="2" t="s">
        <v>29</v>
      </c>
    </row>
    <row r="1385" spans="1:3">
      <c r="A1385" s="2" t="s">
        <v>3077</v>
      </c>
      <c r="B1385" s="2" t="s">
        <v>3076</v>
      </c>
      <c r="C1385" s="2" t="s">
        <v>29</v>
      </c>
    </row>
    <row r="1386" spans="1:3">
      <c r="A1386" s="2" t="s">
        <v>3079</v>
      </c>
      <c r="B1386" s="2" t="s">
        <v>3078</v>
      </c>
      <c r="C1386" s="61" t="s">
        <v>4310</v>
      </c>
    </row>
    <row r="1387" spans="1:3">
      <c r="A1387" s="61" t="s">
        <v>3090</v>
      </c>
      <c r="B1387" s="50" t="s">
        <v>3091</v>
      </c>
      <c r="C1387" s="61" t="s">
        <v>29</v>
      </c>
    </row>
    <row r="1388" spans="1:3">
      <c r="A1388" s="61" t="s">
        <v>3092</v>
      </c>
      <c r="B1388" s="50" t="s">
        <v>2072</v>
      </c>
      <c r="C1388" s="61" t="s">
        <v>2073</v>
      </c>
    </row>
    <row r="1389" spans="1:3">
      <c r="A1389" s="61" t="s">
        <v>3093</v>
      </c>
      <c r="B1389" s="50" t="s">
        <v>3094</v>
      </c>
      <c r="C1389" s="2" t="s">
        <v>2871</v>
      </c>
    </row>
    <row r="1390" spans="1:3">
      <c r="A1390" s="2" t="s">
        <v>3095</v>
      </c>
      <c r="B1390" s="2" t="s">
        <v>1086</v>
      </c>
      <c r="C1390" s="2" t="s">
        <v>29</v>
      </c>
    </row>
    <row r="1391" spans="1:3">
      <c r="A1391" s="2" t="s">
        <v>3096</v>
      </c>
      <c r="B1391" s="2" t="s">
        <v>1083</v>
      </c>
      <c r="C1391" s="2" t="s">
        <v>4222</v>
      </c>
    </row>
    <row r="1392" spans="1:3">
      <c r="A1392" s="2" t="s">
        <v>3097</v>
      </c>
      <c r="B1392" s="2" t="s">
        <v>3098</v>
      </c>
      <c r="C1392" s="61" t="s">
        <v>1068</v>
      </c>
    </row>
    <row r="1393" spans="1:3">
      <c r="A1393" s="2" t="s">
        <v>3099</v>
      </c>
      <c r="B1393" s="2" t="s">
        <v>3100</v>
      </c>
      <c r="C1393" s="2" t="s">
        <v>2871</v>
      </c>
    </row>
    <row r="1394" spans="1:3">
      <c r="A1394" s="2" t="s">
        <v>3101</v>
      </c>
      <c r="B1394" s="2" t="s">
        <v>3102</v>
      </c>
      <c r="C1394" s="2" t="s">
        <v>29</v>
      </c>
    </row>
    <row r="1395" spans="1:3">
      <c r="A1395" s="61" t="s">
        <v>3103</v>
      </c>
      <c r="B1395" s="50" t="s">
        <v>638</v>
      </c>
      <c r="C1395" s="2" t="s">
        <v>29</v>
      </c>
    </row>
    <row r="1396" spans="1:3">
      <c r="A1396" s="61" t="s">
        <v>1279</v>
      </c>
      <c r="B1396" s="50" t="s">
        <v>1280</v>
      </c>
      <c r="C1396" s="2" t="s">
        <v>29</v>
      </c>
    </row>
    <row r="1397" spans="1:3">
      <c r="A1397" s="61" t="s">
        <v>3104</v>
      </c>
      <c r="B1397" s="50" t="s">
        <v>3105</v>
      </c>
      <c r="C1397" s="2" t="s">
        <v>2871</v>
      </c>
    </row>
    <row r="1398" spans="1:3">
      <c r="A1398" s="61" t="s">
        <v>3106</v>
      </c>
      <c r="B1398" s="50" t="s">
        <v>3107</v>
      </c>
      <c r="C1398" s="2" t="s">
        <v>29</v>
      </c>
    </row>
    <row r="1399" spans="1:3">
      <c r="A1399" s="61" t="s">
        <v>3108</v>
      </c>
      <c r="B1399" s="50" t="s">
        <v>1343</v>
      </c>
      <c r="C1399" s="2" t="s">
        <v>29</v>
      </c>
    </row>
    <row r="1400" spans="1:3">
      <c r="A1400" s="61" t="s">
        <v>3109</v>
      </c>
      <c r="B1400" s="50" t="s">
        <v>3110</v>
      </c>
      <c r="C1400" s="2" t="s">
        <v>2871</v>
      </c>
    </row>
    <row r="1401" spans="1:3">
      <c r="A1401" s="61" t="s">
        <v>3111</v>
      </c>
      <c r="B1401" s="50" t="s">
        <v>3112</v>
      </c>
      <c r="C1401" s="2" t="s">
        <v>29</v>
      </c>
    </row>
    <row r="1402" spans="1:3">
      <c r="A1402" s="61" t="s">
        <v>3113</v>
      </c>
      <c r="B1402" s="50" t="s">
        <v>3114</v>
      </c>
      <c r="C1402" s="2" t="s">
        <v>29</v>
      </c>
    </row>
    <row r="1403" spans="1:3">
      <c r="A1403" s="61" t="s">
        <v>3115</v>
      </c>
      <c r="B1403" s="50" t="s">
        <v>3116</v>
      </c>
      <c r="C1403" s="2" t="s">
        <v>2871</v>
      </c>
    </row>
    <row r="1404" spans="1:3">
      <c r="A1404" s="61" t="s">
        <v>3117</v>
      </c>
      <c r="B1404" s="50" t="s">
        <v>3118</v>
      </c>
      <c r="C1404" s="2" t="s">
        <v>29</v>
      </c>
    </row>
    <row r="1405" spans="1:3">
      <c r="A1405" s="61" t="s">
        <v>3063</v>
      </c>
      <c r="B1405" s="50" t="s">
        <v>3064</v>
      </c>
      <c r="C1405" s="2" t="s">
        <v>29</v>
      </c>
    </row>
    <row r="1406" spans="1:3">
      <c r="A1406" s="61" t="s">
        <v>3119</v>
      </c>
      <c r="B1406" s="50" t="s">
        <v>1107</v>
      </c>
      <c r="C1406" s="829" t="s">
        <v>1108</v>
      </c>
    </row>
    <row r="1407" spans="1:3">
      <c r="A1407" s="61" t="s">
        <v>3120</v>
      </c>
      <c r="B1407" s="50" t="s">
        <v>2813</v>
      </c>
      <c r="C1407" s="2" t="s">
        <v>29</v>
      </c>
    </row>
    <row r="1408" spans="1:3">
      <c r="A1408" s="61" t="s">
        <v>3121</v>
      </c>
      <c r="B1408" s="50" t="s">
        <v>1074</v>
      </c>
    </row>
    <row r="1409" spans="1:3">
      <c r="A1409" s="61" t="s">
        <v>3122</v>
      </c>
      <c r="B1409" s="50" t="s">
        <v>2822</v>
      </c>
      <c r="C1409" s="2" t="s">
        <v>29</v>
      </c>
    </row>
    <row r="1410" spans="1:3">
      <c r="A1410" s="61" t="s">
        <v>3123</v>
      </c>
      <c r="B1410" s="50" t="s">
        <v>2819</v>
      </c>
      <c r="C1410" s="2" t="s">
        <v>29</v>
      </c>
    </row>
    <row r="1411" spans="1:3">
      <c r="A1411" s="61" t="s">
        <v>3124</v>
      </c>
      <c r="B1411" s="50" t="s">
        <v>3125</v>
      </c>
      <c r="C1411" s="2" t="s">
        <v>2871</v>
      </c>
    </row>
    <row r="1412" spans="1:3">
      <c r="A1412" s="61" t="s">
        <v>3126</v>
      </c>
      <c r="B1412" s="50" t="s">
        <v>3127</v>
      </c>
      <c r="C1412" s="2" t="s">
        <v>29</v>
      </c>
    </row>
    <row r="1413" spans="1:3">
      <c r="A1413" s="61" t="s">
        <v>3128</v>
      </c>
      <c r="B1413" s="50" t="s">
        <v>3129</v>
      </c>
      <c r="C1413" s="2" t="s">
        <v>29</v>
      </c>
    </row>
    <row r="1414" spans="1:3">
      <c r="A1414" s="61" t="s">
        <v>3068</v>
      </c>
      <c r="B1414" s="50" t="s">
        <v>880</v>
      </c>
    </row>
    <row r="1415" spans="1:3">
      <c r="A1415" s="61" t="s">
        <v>3131</v>
      </c>
      <c r="B1415" s="50" t="s">
        <v>3132</v>
      </c>
      <c r="C1415" s="2" t="s">
        <v>2871</v>
      </c>
    </row>
    <row r="1416" spans="1:3">
      <c r="A1416" s="61" t="s">
        <v>3133</v>
      </c>
      <c r="B1416" s="50" t="s">
        <v>3134</v>
      </c>
      <c r="C1416" s="2" t="s">
        <v>29</v>
      </c>
    </row>
    <row r="1417" spans="1:3">
      <c r="A1417" s="61" t="s">
        <v>3135</v>
      </c>
      <c r="B1417" s="50" t="s">
        <v>3136</v>
      </c>
      <c r="C1417" s="2" t="s">
        <v>29</v>
      </c>
    </row>
    <row r="1418" spans="1:3">
      <c r="A1418" s="61" t="s">
        <v>3293</v>
      </c>
      <c r="B1418" s="50" t="s">
        <v>3137</v>
      </c>
      <c r="C1418" s="61" t="s">
        <v>3288</v>
      </c>
    </row>
    <row r="1419" spans="1:3">
      <c r="A1419" s="61" t="s">
        <v>3138</v>
      </c>
      <c r="B1419" s="50" t="s">
        <v>2850</v>
      </c>
      <c r="C1419" s="2" t="s">
        <v>29</v>
      </c>
    </row>
    <row r="1420" spans="1:3">
      <c r="A1420" s="61" t="s">
        <v>3139</v>
      </c>
      <c r="B1420" s="50" t="s">
        <v>3140</v>
      </c>
      <c r="C1420" s="2" t="s">
        <v>2871</v>
      </c>
    </row>
    <row r="1421" spans="1:3">
      <c r="A1421" s="61" t="s">
        <v>3141</v>
      </c>
      <c r="B1421" s="50" t="s">
        <v>1652</v>
      </c>
      <c r="C1421" s="2" t="s">
        <v>29</v>
      </c>
    </row>
    <row r="1422" spans="1:3">
      <c r="A1422" s="61" t="s">
        <v>3142</v>
      </c>
      <c r="B1422" s="50" t="s">
        <v>3143</v>
      </c>
      <c r="C1422" s="2" t="s">
        <v>29</v>
      </c>
    </row>
    <row r="1423" spans="1:3">
      <c r="A1423" s="342" t="s">
        <v>3144</v>
      </c>
      <c r="B1423" s="343" t="s">
        <v>3145</v>
      </c>
      <c r="C1423" s="12" t="s">
        <v>3146</v>
      </c>
    </row>
    <row r="1424" spans="1:3">
      <c r="A1424" s="2" t="s">
        <v>3147</v>
      </c>
      <c r="B1424" s="2" t="s">
        <v>3148</v>
      </c>
      <c r="C1424" s="2" t="s">
        <v>29</v>
      </c>
    </row>
    <row r="1425" spans="1:3">
      <c r="A1425" s="2" t="s">
        <v>3149</v>
      </c>
      <c r="B1425" s="2" t="s">
        <v>3154</v>
      </c>
      <c r="C1425" s="2" t="s">
        <v>29</v>
      </c>
    </row>
    <row r="1426" spans="1:3">
      <c r="A1426" s="2" t="s">
        <v>3151</v>
      </c>
      <c r="B1426" s="2" t="s">
        <v>3155</v>
      </c>
      <c r="C1426" s="2" t="s">
        <v>29</v>
      </c>
    </row>
    <row r="1427" spans="1:3">
      <c r="A1427" s="2" t="s">
        <v>438</v>
      </c>
      <c r="B1427" s="2" t="s">
        <v>3156</v>
      </c>
      <c r="C1427" s="902" t="s">
        <v>4330</v>
      </c>
    </row>
    <row r="1428" spans="1:3">
      <c r="A1428" s="2" t="s">
        <v>3157</v>
      </c>
      <c r="B1428" s="2" t="s">
        <v>3158</v>
      </c>
      <c r="C1428" s="2" t="s">
        <v>29</v>
      </c>
    </row>
    <row r="1429" spans="1:3">
      <c r="A1429" s="2" t="s">
        <v>3159</v>
      </c>
      <c r="B1429" s="2" t="s">
        <v>3160</v>
      </c>
      <c r="C1429" s="2" t="s">
        <v>29</v>
      </c>
    </row>
    <row r="1430" spans="1:3">
      <c r="A1430" s="2" t="s">
        <v>3163</v>
      </c>
      <c r="B1430" s="2" t="s">
        <v>3167</v>
      </c>
      <c r="C1430" s="61" t="s">
        <v>29</v>
      </c>
    </row>
    <row r="1431" spans="1:3">
      <c r="A1431" s="2" t="s">
        <v>3164</v>
      </c>
      <c r="B1431" s="2" t="s">
        <v>3168</v>
      </c>
      <c r="C1431" s="61" t="s">
        <v>29</v>
      </c>
    </row>
    <row r="1432" spans="1:3">
      <c r="A1432" s="2" t="s">
        <v>3165</v>
      </c>
      <c r="B1432" s="2" t="s">
        <v>3169</v>
      </c>
      <c r="C1432" s="61" t="s">
        <v>29</v>
      </c>
    </row>
    <row r="1433" spans="1:3">
      <c r="A1433" s="2" t="s">
        <v>2477</v>
      </c>
      <c r="B1433" s="2" t="s">
        <v>2478</v>
      </c>
      <c r="C1433" s="61" t="s">
        <v>29</v>
      </c>
    </row>
    <row r="1434" spans="1:3">
      <c r="A1434" s="2" t="s">
        <v>3166</v>
      </c>
      <c r="B1434" s="2" t="s">
        <v>2019</v>
      </c>
      <c r="C1434" s="61" t="s">
        <v>2871</v>
      </c>
    </row>
    <row r="1435" spans="1:3">
      <c r="A1435" s="2" t="s">
        <v>3174</v>
      </c>
      <c r="B1435" s="2" t="s">
        <v>3170</v>
      </c>
      <c r="C1435" s="61" t="s">
        <v>29</v>
      </c>
    </row>
    <row r="1436" spans="1:3">
      <c r="A1436" s="2" t="s">
        <v>3175</v>
      </c>
      <c r="B1436" s="2" t="s">
        <v>3171</v>
      </c>
      <c r="C1436" s="61" t="s">
        <v>29</v>
      </c>
    </row>
    <row r="1437" spans="1:3">
      <c r="A1437" s="2" t="s">
        <v>3176</v>
      </c>
      <c r="B1437" s="2" t="s">
        <v>3172</v>
      </c>
      <c r="C1437" s="61" t="s">
        <v>2871</v>
      </c>
    </row>
    <row r="1438" spans="1:3">
      <c r="A1438" s="2" t="s">
        <v>3177</v>
      </c>
      <c r="B1438" s="2" t="s">
        <v>3173</v>
      </c>
      <c r="C1438" s="61" t="s">
        <v>29</v>
      </c>
    </row>
    <row r="1439" spans="1:3">
      <c r="A1439" s="2" t="s">
        <v>3178</v>
      </c>
      <c r="B1439" s="2" t="s">
        <v>2004</v>
      </c>
      <c r="C1439" s="61" t="s">
        <v>29</v>
      </c>
    </row>
    <row r="1440" spans="1:3">
      <c r="A1440" s="2" t="s">
        <v>1706</v>
      </c>
      <c r="B1440" s="2" t="s">
        <v>2757</v>
      </c>
      <c r="C1440" s="61" t="s">
        <v>29</v>
      </c>
    </row>
    <row r="1441" spans="1:3">
      <c r="A1441" s="2" t="s">
        <v>3179</v>
      </c>
      <c r="B1441" s="2" t="s">
        <v>3180</v>
      </c>
      <c r="C1441" s="61" t="s">
        <v>29</v>
      </c>
    </row>
    <row r="1442" spans="1:3">
      <c r="A1442" s="61" t="s">
        <v>3182</v>
      </c>
      <c r="B1442" s="903" t="s">
        <v>3181</v>
      </c>
      <c r="C1442" s="61" t="s">
        <v>29</v>
      </c>
    </row>
    <row r="1443" spans="1:3">
      <c r="A1443" s="2" t="s">
        <v>2694</v>
      </c>
      <c r="B1443" s="2" t="s">
        <v>3188</v>
      </c>
      <c r="C1443" s="61" t="s">
        <v>29</v>
      </c>
    </row>
    <row r="1444" spans="1:3">
      <c r="A1444" s="2" t="s">
        <v>3184</v>
      </c>
      <c r="B1444" s="2" t="s">
        <v>2777</v>
      </c>
      <c r="C1444" s="61" t="s">
        <v>2778</v>
      </c>
    </row>
    <row r="1445" spans="1:3">
      <c r="A1445" s="2" t="s">
        <v>268</v>
      </c>
      <c r="B1445" s="2" t="s">
        <v>1116</v>
      </c>
      <c r="C1445" s="61" t="s">
        <v>3576</v>
      </c>
    </row>
    <row r="1446" spans="1:3">
      <c r="A1446" s="2" t="s">
        <v>3185</v>
      </c>
      <c r="B1446" s="2" t="s">
        <v>2807</v>
      </c>
      <c r="C1446" s="61" t="s">
        <v>2434</v>
      </c>
    </row>
    <row r="1447" spans="1:3">
      <c r="A1447" s="2" t="s">
        <v>3186</v>
      </c>
      <c r="B1447" s="2" t="s">
        <v>1080</v>
      </c>
      <c r="C1447" s="61" t="s">
        <v>2871</v>
      </c>
    </row>
    <row r="1448" spans="1:3">
      <c r="A1448" s="2" t="s">
        <v>3190</v>
      </c>
      <c r="B1448" s="2" t="s">
        <v>2910</v>
      </c>
      <c r="C1448" s="61" t="s">
        <v>2911</v>
      </c>
    </row>
    <row r="1449" spans="1:3">
      <c r="A1449" s="2" t="s">
        <v>3191</v>
      </c>
      <c r="B1449" s="2" t="s">
        <v>3189</v>
      </c>
      <c r="C1449" s="61" t="s">
        <v>3575</v>
      </c>
    </row>
    <row r="1450" spans="1:3">
      <c r="A1450" s="2" t="s">
        <v>3192</v>
      </c>
      <c r="B1450" s="2" t="s">
        <v>1102</v>
      </c>
      <c r="C1450" s="61" t="s">
        <v>1103</v>
      </c>
    </row>
    <row r="1451" spans="1:3">
      <c r="A1451" s="61" t="s">
        <v>3193</v>
      </c>
      <c r="B1451" s="2" t="s">
        <v>2653</v>
      </c>
      <c r="C1451" s="61" t="s">
        <v>2654</v>
      </c>
    </row>
    <row r="1452" spans="1:3">
      <c r="A1452" s="61" t="s">
        <v>3201</v>
      </c>
      <c r="B1452" s="2" t="s">
        <v>3230</v>
      </c>
      <c r="C1452" s="61" t="s">
        <v>29</v>
      </c>
    </row>
    <row r="1453" spans="1:3">
      <c r="A1453" s="2" t="s">
        <v>3231</v>
      </c>
      <c r="B1453" s="2" t="s">
        <v>3232</v>
      </c>
    </row>
    <row r="1454" spans="1:3">
      <c r="A1454" s="2" t="s">
        <v>364</v>
      </c>
      <c r="B1454" s="2" t="s">
        <v>3233</v>
      </c>
    </row>
    <row r="1455" spans="1:3">
      <c r="A1455" s="2" t="s">
        <v>3234</v>
      </c>
      <c r="B1455" s="2" t="s">
        <v>27</v>
      </c>
      <c r="C1455" s="61" t="s">
        <v>29</v>
      </c>
    </row>
    <row r="1456" spans="1:3">
      <c r="A1456" s="2" t="s">
        <v>3235</v>
      </c>
      <c r="B1456" s="2" t="s">
        <v>3236</v>
      </c>
      <c r="C1456" s="61" t="s">
        <v>29</v>
      </c>
    </row>
    <row r="1457" spans="1:3">
      <c r="A1457" s="2" t="s">
        <v>3237</v>
      </c>
      <c r="B1457" s="2" t="s">
        <v>2727</v>
      </c>
      <c r="C1457" s="61" t="s">
        <v>29</v>
      </c>
    </row>
    <row r="1458" spans="1:3">
      <c r="A1458" s="2" t="s">
        <v>3238</v>
      </c>
      <c r="B1458" s="2" t="s">
        <v>2803</v>
      </c>
      <c r="C1458" s="61" t="s">
        <v>29</v>
      </c>
    </row>
    <row r="1459" spans="1:3">
      <c r="A1459" s="2" t="s">
        <v>3239</v>
      </c>
      <c r="B1459" s="2" t="s">
        <v>1963</v>
      </c>
      <c r="C1459" s="61" t="s">
        <v>1964</v>
      </c>
    </row>
    <row r="1460" spans="1:3">
      <c r="A1460" s="2" t="s">
        <v>3240</v>
      </c>
      <c r="B1460" s="2" t="s">
        <v>2702</v>
      </c>
      <c r="C1460" s="61" t="s">
        <v>2871</v>
      </c>
    </row>
    <row r="1461" spans="1:3">
      <c r="A1461" s="2" t="s">
        <v>3241</v>
      </c>
      <c r="B1461" s="2" t="s">
        <v>3242</v>
      </c>
      <c r="C1461" s="61" t="s">
        <v>29</v>
      </c>
    </row>
    <row r="1462" spans="1:3">
      <c r="A1462" s="2" t="s">
        <v>3243</v>
      </c>
      <c r="B1462" s="2" t="s">
        <v>3244</v>
      </c>
      <c r="C1462" s="61" t="s">
        <v>2871</v>
      </c>
    </row>
    <row r="1463" spans="1:3">
      <c r="A1463" s="2" t="s">
        <v>3245</v>
      </c>
      <c r="B1463" s="2" t="s">
        <v>3246</v>
      </c>
      <c r="C1463" s="61" t="s">
        <v>29</v>
      </c>
    </row>
    <row r="1464" spans="1:3">
      <c r="A1464" s="2" t="s">
        <v>3149</v>
      </c>
      <c r="B1464" s="2" t="s">
        <v>3154</v>
      </c>
      <c r="C1464" s="61" t="s">
        <v>2871</v>
      </c>
    </row>
    <row r="1465" spans="1:3">
      <c r="A1465" s="2" t="s">
        <v>3151</v>
      </c>
      <c r="B1465" s="2" t="s">
        <v>3155</v>
      </c>
      <c r="C1465" s="61" t="s">
        <v>29</v>
      </c>
    </row>
    <row r="1466" spans="1:3">
      <c r="A1466" s="2" t="s">
        <v>3201</v>
      </c>
      <c r="B1466" s="2" t="s">
        <v>3230</v>
      </c>
      <c r="C1466" s="61" t="s">
        <v>29</v>
      </c>
    </row>
    <row r="1467" spans="1:3">
      <c r="A1467" s="2" t="s">
        <v>3207</v>
      </c>
      <c r="B1467" s="2" t="s">
        <v>90</v>
      </c>
      <c r="C1467" s="61" t="s">
        <v>29</v>
      </c>
    </row>
    <row r="1468" spans="1:3">
      <c r="A1468" s="2" t="s">
        <v>3208</v>
      </c>
      <c r="B1468" s="2" t="s">
        <v>3247</v>
      </c>
      <c r="C1468" s="61" t="s">
        <v>29</v>
      </c>
    </row>
    <row r="1469" spans="1:3">
      <c r="A1469" s="2" t="s">
        <v>3226</v>
      </c>
      <c r="B1469" s="2" t="s">
        <v>1144</v>
      </c>
      <c r="C1469" s="61" t="s">
        <v>2871</v>
      </c>
    </row>
    <row r="1470" spans="1:3">
      <c r="A1470" s="2" t="s">
        <v>2992</v>
      </c>
      <c r="B1470" s="2" t="s">
        <v>2993</v>
      </c>
      <c r="C1470" s="61" t="s">
        <v>29</v>
      </c>
    </row>
    <row r="1471" spans="1:3">
      <c r="A1471" s="2" t="s">
        <v>3227</v>
      </c>
      <c r="B1471" s="2" t="s">
        <v>840</v>
      </c>
      <c r="C1471" s="61" t="s">
        <v>29</v>
      </c>
    </row>
    <row r="1472" spans="1:3">
      <c r="A1472" s="2" t="s">
        <v>3228</v>
      </c>
      <c r="B1472" s="2" t="s">
        <v>3248</v>
      </c>
      <c r="C1472" s="61" t="s">
        <v>2871</v>
      </c>
    </row>
    <row r="1473" spans="1:4">
      <c r="A1473" s="2" t="s">
        <v>3229</v>
      </c>
      <c r="B1473" s="2" t="s">
        <v>566</v>
      </c>
      <c r="C1473" s="61" t="s">
        <v>29</v>
      </c>
    </row>
    <row r="1474" spans="1:4">
      <c r="A1474" s="2" t="s">
        <v>3249</v>
      </c>
      <c r="B1474" s="2" t="s">
        <v>3250</v>
      </c>
      <c r="C1474" s="61" t="s">
        <v>29</v>
      </c>
    </row>
    <row r="1475" spans="1:4">
      <c r="A1475" s="2" t="s">
        <v>3275</v>
      </c>
      <c r="B1475" s="2" t="s">
        <v>3274</v>
      </c>
      <c r="C1475" s="61" t="s">
        <v>2871</v>
      </c>
    </row>
    <row r="1476" spans="1:4">
      <c r="A1476" s="2" t="s">
        <v>3277</v>
      </c>
      <c r="B1476" s="2" t="s">
        <v>3276</v>
      </c>
    </row>
    <row r="1477" spans="1:4">
      <c r="A1477" s="61" t="s">
        <v>3279</v>
      </c>
      <c r="B1477" s="2" t="s">
        <v>3278</v>
      </c>
      <c r="C1477" s="61" t="s">
        <v>3280</v>
      </c>
    </row>
    <row r="1478" spans="1:4">
      <c r="A1478" s="61" t="s">
        <v>3282</v>
      </c>
      <c r="B1478" s="2" t="s">
        <v>3281</v>
      </c>
      <c r="C1478" s="61" t="s">
        <v>3283</v>
      </c>
    </row>
    <row r="1479" spans="1:4">
      <c r="A1479" s="2" t="s">
        <v>3286</v>
      </c>
      <c r="B1479" s="2" t="s">
        <v>2801</v>
      </c>
      <c r="C1479" s="61" t="s">
        <v>3287</v>
      </c>
    </row>
    <row r="1480" spans="1:4">
      <c r="A1480" s="2" t="s">
        <v>3298</v>
      </c>
      <c r="B1480" s="2" t="s">
        <v>3299</v>
      </c>
    </row>
    <row r="1481" spans="1:4">
      <c r="A1481" s="61" t="s">
        <v>3314</v>
      </c>
      <c r="B1481" s="2" t="s">
        <v>3301</v>
      </c>
      <c r="C1481" s="61" t="s">
        <v>2105</v>
      </c>
    </row>
    <row r="1482" spans="1:4">
      <c r="A1482" s="61" t="s">
        <v>3308</v>
      </c>
      <c r="B1482" s="2" t="s">
        <v>3302</v>
      </c>
      <c r="C1482" s="61" t="s">
        <v>1574</v>
      </c>
    </row>
    <row r="1483" spans="1:4">
      <c r="A1483" s="61" t="s">
        <v>3309</v>
      </c>
      <c r="B1483" s="2" t="s">
        <v>3303</v>
      </c>
      <c r="C1483" s="61" t="s">
        <v>3317</v>
      </c>
    </row>
    <row r="1484" spans="1:4">
      <c r="A1484" s="61" t="s">
        <v>3310</v>
      </c>
      <c r="B1484" s="2" t="s">
        <v>3304</v>
      </c>
      <c r="C1484" s="2" t="s">
        <v>1993</v>
      </c>
    </row>
    <row r="1485" spans="1:4">
      <c r="A1485" s="61" t="s">
        <v>3311</v>
      </c>
      <c r="B1485" s="2" t="s">
        <v>3305</v>
      </c>
      <c r="C1485" s="31" t="s">
        <v>2323</v>
      </c>
    </row>
    <row r="1486" spans="1:4">
      <c r="A1486" s="61" t="s">
        <v>3312</v>
      </c>
      <c r="B1486" s="2" t="s">
        <v>3306</v>
      </c>
      <c r="C1486" s="2" t="s">
        <v>2038</v>
      </c>
      <c r="D1486"/>
    </row>
    <row r="1487" spans="1:4">
      <c r="A1487" s="61" t="s">
        <v>3313</v>
      </c>
      <c r="B1487" s="2" t="s">
        <v>3307</v>
      </c>
      <c r="C1487" s="829" t="s">
        <v>2061</v>
      </c>
    </row>
    <row r="1488" spans="1:4">
      <c r="A1488" s="61" t="s">
        <v>3318</v>
      </c>
      <c r="B1488" s="50" t="s">
        <v>3319</v>
      </c>
      <c r="C1488" s="61" t="s">
        <v>2871</v>
      </c>
    </row>
    <row r="1489" spans="1:3">
      <c r="A1489" s="2" t="s">
        <v>3320</v>
      </c>
      <c r="B1489" s="2" t="s">
        <v>1527</v>
      </c>
      <c r="C1489" s="2" t="s">
        <v>1528</v>
      </c>
    </row>
    <row r="1490" spans="1:3">
      <c r="A1490" s="61" t="s">
        <v>3321</v>
      </c>
      <c r="B1490" s="2" t="s">
        <v>2631</v>
      </c>
      <c r="C1490" s="2" t="s">
        <v>2632</v>
      </c>
    </row>
    <row r="1491" spans="1:3">
      <c r="A1491" s="2" t="s">
        <v>3322</v>
      </c>
      <c r="B1491" s="2" t="s">
        <v>3323</v>
      </c>
      <c r="C1491" s="2" t="s">
        <v>2857</v>
      </c>
    </row>
    <row r="1492" spans="1:3">
      <c r="A1492" s="2" t="s">
        <v>3324</v>
      </c>
      <c r="B1492" s="2" t="s">
        <v>3325</v>
      </c>
      <c r="C1492" s="2" t="s">
        <v>3326</v>
      </c>
    </row>
    <row r="1493" spans="1:3">
      <c r="A1493" s="2" t="s">
        <v>3328</v>
      </c>
      <c r="B1493" s="2" t="s">
        <v>3327</v>
      </c>
      <c r="C1493" s="2" t="s">
        <v>3332</v>
      </c>
    </row>
    <row r="1494" spans="1:3">
      <c r="A1494" s="2" t="s">
        <v>3333</v>
      </c>
      <c r="B1494" s="2" t="s">
        <v>3334</v>
      </c>
      <c r="C1494" s="61" t="s">
        <v>3335</v>
      </c>
    </row>
    <row r="1495" spans="1:3">
      <c r="A1495" s="2" t="s">
        <v>3336</v>
      </c>
      <c r="B1495" s="2" t="s">
        <v>3337</v>
      </c>
      <c r="C1495" s="61" t="s">
        <v>3338</v>
      </c>
    </row>
    <row r="1496" spans="1:3">
      <c r="A1496" s="2" t="s">
        <v>3339</v>
      </c>
      <c r="B1496" s="2" t="s">
        <v>3340</v>
      </c>
      <c r="C1496" s="61" t="s">
        <v>3341</v>
      </c>
    </row>
    <row r="1497" spans="1:3" ht="14.25">
      <c r="A1497" s="61" t="s">
        <v>3342</v>
      </c>
      <c r="B1497" s="50" t="s">
        <v>3343</v>
      </c>
      <c r="C1497" s="904" t="s">
        <v>3829</v>
      </c>
    </row>
    <row r="1498" spans="1:3">
      <c r="A1498" s="61" t="s">
        <v>3344</v>
      </c>
      <c r="B1498" s="50" t="s">
        <v>3345</v>
      </c>
      <c r="C1498" s="61" t="s">
        <v>4598</v>
      </c>
    </row>
    <row r="1499" spans="1:3">
      <c r="A1499" s="61" t="s">
        <v>3346</v>
      </c>
      <c r="B1499" s="50" t="s">
        <v>3347</v>
      </c>
      <c r="C1499" s="61"/>
    </row>
    <row r="1500" spans="1:3">
      <c r="A1500" s="61" t="s">
        <v>3249</v>
      </c>
      <c r="B1500" s="50" t="s">
        <v>3250</v>
      </c>
      <c r="C1500" s="61"/>
    </row>
    <row r="1501" spans="1:3">
      <c r="A1501" s="61" t="s">
        <v>3348</v>
      </c>
      <c r="B1501" s="50" t="s">
        <v>3349</v>
      </c>
      <c r="C1501" s="61" t="s">
        <v>3350</v>
      </c>
    </row>
    <row r="1502" spans="1:3">
      <c r="A1502" s="61" t="s">
        <v>3351</v>
      </c>
      <c r="B1502" s="50" t="s">
        <v>3352</v>
      </c>
      <c r="C1502" s="61"/>
    </row>
    <row r="1503" spans="1:3">
      <c r="A1503" s="61" t="s">
        <v>3353</v>
      </c>
      <c r="B1503" s="50" t="s">
        <v>3354</v>
      </c>
      <c r="C1503" s="61" t="s">
        <v>3355</v>
      </c>
    </row>
    <row r="1504" spans="1:3">
      <c r="A1504" s="61" t="s">
        <v>3356</v>
      </c>
      <c r="B1504" s="50" t="s">
        <v>3357</v>
      </c>
      <c r="C1504" s="61"/>
    </row>
    <row r="1505" spans="1:3">
      <c r="A1505" s="61" t="s">
        <v>3358</v>
      </c>
      <c r="B1505" s="50" t="s">
        <v>3359</v>
      </c>
      <c r="C1505" s="61" t="s">
        <v>3360</v>
      </c>
    </row>
    <row r="1506" spans="1:3">
      <c r="A1506" s="61" t="s">
        <v>391</v>
      </c>
      <c r="B1506" s="50" t="s">
        <v>3037</v>
      </c>
      <c r="C1506" s="61" t="s">
        <v>3361</v>
      </c>
    </row>
    <row r="1507" spans="1:3">
      <c r="A1507" s="61" t="s">
        <v>78</v>
      </c>
      <c r="B1507" s="50" t="s">
        <v>1705</v>
      </c>
      <c r="C1507" s="61"/>
    </row>
    <row r="1508" spans="1:3">
      <c r="A1508" s="61" t="s">
        <v>3362</v>
      </c>
      <c r="B1508" s="50" t="s">
        <v>3363</v>
      </c>
      <c r="C1508" s="61"/>
    </row>
    <row r="1509" spans="1:3">
      <c r="A1509" s="61" t="s">
        <v>3364</v>
      </c>
      <c r="B1509" s="50" t="s">
        <v>3365</v>
      </c>
      <c r="C1509" s="61"/>
    </row>
    <row r="1510" spans="1:3">
      <c r="A1510" s="61" t="s">
        <v>3366</v>
      </c>
      <c r="B1510" s="50" t="s">
        <v>3367</v>
      </c>
      <c r="C1510" s="61"/>
    </row>
    <row r="1511" spans="1:3">
      <c r="A1511" s="61" t="s">
        <v>3368</v>
      </c>
      <c r="B1511" s="50" t="s">
        <v>3369</v>
      </c>
      <c r="C1511" s="61"/>
    </row>
    <row r="1512" spans="1:3">
      <c r="A1512" s="61" t="s">
        <v>3371</v>
      </c>
      <c r="B1512" s="50" t="s">
        <v>2960</v>
      </c>
      <c r="C1512" s="61"/>
    </row>
    <row r="1513" spans="1:3">
      <c r="A1513" s="61" t="s">
        <v>3162</v>
      </c>
      <c r="B1513" s="50" t="s">
        <v>3372</v>
      </c>
      <c r="C1513" s="61"/>
    </row>
    <row r="1514" spans="1:3">
      <c r="A1514" s="61" t="s">
        <v>3373</v>
      </c>
      <c r="B1514" s="50" t="s">
        <v>3374</v>
      </c>
      <c r="C1514" s="61"/>
    </row>
    <row r="1515" spans="1:3">
      <c r="A1515" s="61" t="s">
        <v>3375</v>
      </c>
      <c r="B1515" s="50" t="s">
        <v>3376</v>
      </c>
      <c r="C1515" s="61"/>
    </row>
    <row r="1516" spans="1:3">
      <c r="A1516" s="61" t="s">
        <v>3377</v>
      </c>
      <c r="B1516" s="50" t="s">
        <v>3378</v>
      </c>
      <c r="C1516" s="61"/>
    </row>
    <row r="1517" spans="1:3">
      <c r="A1517" s="61" t="s">
        <v>3379</v>
      </c>
      <c r="B1517" s="50" t="s">
        <v>3380</v>
      </c>
      <c r="C1517" s="61"/>
    </row>
    <row r="1518" spans="1:3">
      <c r="A1518" s="61" t="s">
        <v>3381</v>
      </c>
      <c r="B1518" s="50" t="s">
        <v>3382</v>
      </c>
      <c r="C1518" s="61"/>
    </row>
    <row r="1519" spans="1:3">
      <c r="A1519" s="61" t="s">
        <v>3208</v>
      </c>
      <c r="B1519" s="50" t="s">
        <v>3247</v>
      </c>
      <c r="C1519" s="61"/>
    </row>
    <row r="1520" spans="1:3">
      <c r="A1520" s="61" t="s">
        <v>3383</v>
      </c>
      <c r="B1520" s="50" t="s">
        <v>3384</v>
      </c>
      <c r="C1520" s="61" t="s">
        <v>3385</v>
      </c>
    </row>
    <row r="1521" spans="1:3">
      <c r="A1521" s="356" t="s">
        <v>3386</v>
      </c>
      <c r="B1521" s="50" t="s">
        <v>3387</v>
      </c>
      <c r="C1521" s="61" t="s">
        <v>29</v>
      </c>
    </row>
    <row r="1522" spans="1:3">
      <c r="A1522" s="61" t="s">
        <v>3388</v>
      </c>
      <c r="B1522" s="50" t="s">
        <v>3389</v>
      </c>
      <c r="C1522" s="61" t="s">
        <v>3390</v>
      </c>
    </row>
    <row r="1523" spans="1:3">
      <c r="A1523" s="61" t="s">
        <v>3391</v>
      </c>
      <c r="B1523" s="50" t="s">
        <v>2922</v>
      </c>
      <c r="C1523" s="61" t="s">
        <v>3392</v>
      </c>
    </row>
    <row r="1524" spans="1:3">
      <c r="A1524" s="61" t="s">
        <v>3393</v>
      </c>
      <c r="B1524" s="50" t="s">
        <v>1938</v>
      </c>
      <c r="C1524" s="61" t="s">
        <v>1939</v>
      </c>
    </row>
    <row r="1525" spans="1:3">
      <c r="A1525" s="61" t="s">
        <v>3394</v>
      </c>
      <c r="B1525" s="50" t="s">
        <v>2713</v>
      </c>
      <c r="C1525" s="61" t="s">
        <v>2714</v>
      </c>
    </row>
    <row r="1526" spans="1:3">
      <c r="A1526" s="61" t="s">
        <v>3395</v>
      </c>
      <c r="B1526" s="50" t="s">
        <v>3396</v>
      </c>
      <c r="C1526" s="61"/>
    </row>
    <row r="1527" spans="1:3">
      <c r="A1527" s="61" t="s">
        <v>3397</v>
      </c>
      <c r="B1527" s="50" t="s">
        <v>2621</v>
      </c>
      <c r="C1527" s="61" t="s">
        <v>2622</v>
      </c>
    </row>
    <row r="1528" spans="1:3">
      <c r="A1528" s="61" t="s">
        <v>3060</v>
      </c>
      <c r="B1528" s="50" t="s">
        <v>3061</v>
      </c>
      <c r="C1528" s="61"/>
    </row>
    <row r="1529" spans="1:3">
      <c r="A1529" s="61" t="s">
        <v>3398</v>
      </c>
      <c r="B1529" s="50" t="s">
        <v>1972</v>
      </c>
      <c r="C1529" s="61" t="s">
        <v>1973</v>
      </c>
    </row>
    <row r="1530" spans="1:3">
      <c r="A1530" s="61" t="s">
        <v>3399</v>
      </c>
      <c r="B1530" s="50" t="s">
        <v>3400</v>
      </c>
      <c r="C1530" s="61" t="s">
        <v>3401</v>
      </c>
    </row>
    <row r="1531" spans="1:3">
      <c r="A1531" s="61" t="s">
        <v>3402</v>
      </c>
      <c r="B1531" s="50" t="s">
        <v>541</v>
      </c>
      <c r="C1531" s="61" t="s">
        <v>542</v>
      </c>
    </row>
    <row r="1532" spans="1:3">
      <c r="A1532" s="61" t="s">
        <v>3099</v>
      </c>
      <c r="B1532" s="50" t="s">
        <v>3100</v>
      </c>
      <c r="C1532" s="61"/>
    </row>
    <row r="1533" spans="1:3">
      <c r="A1533" s="61" t="s">
        <v>3403</v>
      </c>
      <c r="B1533" s="50" t="s">
        <v>554</v>
      </c>
      <c r="C1533" s="61" t="s">
        <v>555</v>
      </c>
    </row>
    <row r="1534" spans="1:3">
      <c r="A1534" s="61" t="s">
        <v>3404</v>
      </c>
      <c r="B1534" s="50" t="s">
        <v>3405</v>
      </c>
      <c r="C1534" s="61"/>
    </row>
    <row r="1535" spans="1:3">
      <c r="A1535" s="61" t="s">
        <v>3226</v>
      </c>
      <c r="B1535" s="50" t="s">
        <v>1144</v>
      </c>
      <c r="C1535" s="61"/>
    </row>
    <row r="1536" spans="1:3">
      <c r="A1536" s="342" t="s">
        <v>3407</v>
      </c>
      <c r="B1536" s="343" t="s">
        <v>3408</v>
      </c>
      <c r="C1536" s="12" t="s">
        <v>3409</v>
      </c>
    </row>
    <row r="1537" spans="1:9">
      <c r="A1537" s="374" t="s">
        <v>3410</v>
      </c>
      <c r="B1537" s="374" t="s">
        <v>2063</v>
      </c>
      <c r="C1537" s="392" t="s">
        <v>3742</v>
      </c>
    </row>
    <row r="1538" spans="1:9">
      <c r="A1538" s="905"/>
      <c r="B1538" s="2" t="s">
        <v>3307</v>
      </c>
    </row>
    <row r="1539" spans="1:9" ht="13.5" thickBot="1">
      <c r="A1539" s="61" t="s">
        <v>3411</v>
      </c>
      <c r="B1539" s="50" t="s">
        <v>3017</v>
      </c>
      <c r="C1539" s="357" t="s">
        <v>3018</v>
      </c>
    </row>
    <row r="1540" spans="1:9">
      <c r="A1540" s="61" t="s">
        <v>3412</v>
      </c>
      <c r="B1540" s="50" t="s">
        <v>2904</v>
      </c>
      <c r="C1540" s="61" t="s">
        <v>3413</v>
      </c>
    </row>
    <row r="1541" spans="1:9" ht="15">
      <c r="A1541" s="48" t="s">
        <v>3414</v>
      </c>
      <c r="B1541" s="48" t="s">
        <v>620</v>
      </c>
      <c r="C1541" s="48" t="s">
        <v>621</v>
      </c>
    </row>
    <row r="1542" spans="1:9">
      <c r="A1542" s="15" t="s">
        <v>3415</v>
      </c>
      <c r="B1542" s="15" t="s">
        <v>1077</v>
      </c>
      <c r="C1542" s="12" t="s">
        <v>1078</v>
      </c>
    </row>
    <row r="1543" spans="1:9">
      <c r="A1543" s="2" t="s">
        <v>3417</v>
      </c>
      <c r="B1543" s="2" t="s">
        <v>3416</v>
      </c>
      <c r="C1543" s="2" t="s">
        <v>29</v>
      </c>
    </row>
    <row r="1544" spans="1:9">
      <c r="A1544" s="2" t="s">
        <v>3420</v>
      </c>
      <c r="B1544" s="2" t="s">
        <v>1755</v>
      </c>
    </row>
    <row r="1545" spans="1:9">
      <c r="A1545" s="61" t="s">
        <v>3427</v>
      </c>
      <c r="B1545" s="50" t="s">
        <v>3181</v>
      </c>
    </row>
    <row r="1546" spans="1:9">
      <c r="A1546" s="61" t="s">
        <v>3428</v>
      </c>
      <c r="B1546" s="50" t="s">
        <v>3429</v>
      </c>
    </row>
    <row r="1547" spans="1:9">
      <c r="A1547" s="2" t="s">
        <v>3431</v>
      </c>
      <c r="B1547" s="2" t="s">
        <v>3430</v>
      </c>
    </row>
    <row r="1548" spans="1:9">
      <c r="A1548" s="342" t="s">
        <v>3432</v>
      </c>
      <c r="B1548" s="343" t="s">
        <v>3433</v>
      </c>
      <c r="C1548" s="12" t="s">
        <v>3434</v>
      </c>
      <c r="I1548" s="2" t="s">
        <v>29</v>
      </c>
    </row>
    <row r="1549" spans="1:9">
      <c r="A1549" s="342" t="s">
        <v>3435</v>
      </c>
      <c r="B1549" s="343" t="s">
        <v>3436</v>
      </c>
      <c r="C1549" s="12" t="s">
        <v>3437</v>
      </c>
    </row>
    <row r="1550" spans="1:9">
      <c r="A1550" s="2" t="s">
        <v>3439</v>
      </c>
      <c r="B1550" s="2" t="s">
        <v>3438</v>
      </c>
    </row>
    <row r="1551" spans="1:9">
      <c r="A1551" s="2" t="s">
        <v>3440</v>
      </c>
      <c r="B1551" s="2" t="s">
        <v>2525</v>
      </c>
      <c r="C1551" s="2" t="s">
        <v>2431</v>
      </c>
    </row>
    <row r="1552" spans="1:9">
      <c r="A1552" s="342" t="s">
        <v>3441</v>
      </c>
      <c r="B1552" s="343" t="s">
        <v>3442</v>
      </c>
      <c r="C1552" s="12" t="s">
        <v>3443</v>
      </c>
    </row>
    <row r="1553" spans="1:3">
      <c r="A1553" s="342" t="s">
        <v>3444</v>
      </c>
      <c r="B1553" s="343" t="s">
        <v>3445</v>
      </c>
      <c r="C1553" s="12" t="s">
        <v>3446</v>
      </c>
    </row>
    <row r="1554" spans="1:3" ht="13.5" thickBot="1">
      <c r="A1554" s="61" t="s">
        <v>3447</v>
      </c>
      <c r="B1554" s="50" t="s">
        <v>3448</v>
      </c>
      <c r="C1554" s="357" t="s">
        <v>3449</v>
      </c>
    </row>
    <row r="1555" spans="1:3" ht="13.5" thickBot="1">
      <c r="A1555" s="61" t="s">
        <v>3450</v>
      </c>
      <c r="B1555" s="50" t="s">
        <v>3451</v>
      </c>
      <c r="C1555" s="357" t="s">
        <v>3452</v>
      </c>
    </row>
    <row r="1556" spans="1:3">
      <c r="A1556" s="906" t="s">
        <v>3453</v>
      </c>
      <c r="B1556" s="885" t="s">
        <v>3454</v>
      </c>
      <c r="C1556" s="2" t="s">
        <v>3455</v>
      </c>
    </row>
    <row r="1557" spans="1:3">
      <c r="A1557" s="2" t="s">
        <v>3456</v>
      </c>
      <c r="B1557" s="2" t="s">
        <v>3457</v>
      </c>
    </row>
    <row r="1558" spans="1:3" ht="15">
      <c r="A1558" s="61" t="s">
        <v>3458</v>
      </c>
      <c r="B1558" s="50" t="s">
        <v>2783</v>
      </c>
      <c r="C1558" s="887" t="s">
        <v>3459</v>
      </c>
    </row>
    <row r="1559" spans="1:3">
      <c r="A1559" s="61" t="s">
        <v>3460</v>
      </c>
      <c r="B1559" s="2" t="s">
        <v>779</v>
      </c>
      <c r="C1559" s="61" t="s">
        <v>793</v>
      </c>
    </row>
    <row r="1560" spans="1:3">
      <c r="A1560" s="61" t="s">
        <v>3461</v>
      </c>
      <c r="B1560" s="50" t="s">
        <v>3462</v>
      </c>
      <c r="C1560" s="61" t="s">
        <v>3463</v>
      </c>
    </row>
    <row r="1561" spans="1:3">
      <c r="A1561" s="61" t="s">
        <v>3464</v>
      </c>
      <c r="B1561" s="50" t="s">
        <v>3465</v>
      </c>
    </row>
    <row r="1562" spans="1:3">
      <c r="A1562" s="61" t="s">
        <v>3177</v>
      </c>
      <c r="B1562" s="50" t="s">
        <v>3173</v>
      </c>
    </row>
    <row r="1563" spans="1:3">
      <c r="A1563" s="61" t="s">
        <v>3178</v>
      </c>
      <c r="B1563" s="50" t="s">
        <v>3467</v>
      </c>
    </row>
    <row r="1564" spans="1:3">
      <c r="A1564" s="61" t="s">
        <v>1706</v>
      </c>
      <c r="B1564" s="50" t="s">
        <v>3468</v>
      </c>
    </row>
    <row r="1565" spans="1:3">
      <c r="A1565" s="61" t="s">
        <v>3072</v>
      </c>
      <c r="B1565" s="50" t="s">
        <v>3469</v>
      </c>
    </row>
    <row r="1566" spans="1:3">
      <c r="A1566" s="61" t="s">
        <v>3470</v>
      </c>
      <c r="B1566" s="50" t="s">
        <v>3471</v>
      </c>
    </row>
    <row r="1567" spans="1:3">
      <c r="A1567" s="61" t="s">
        <v>3472</v>
      </c>
      <c r="B1567" s="50" t="s">
        <v>3473</v>
      </c>
    </row>
    <row r="1568" spans="1:3">
      <c r="A1568" s="373" t="s">
        <v>3474</v>
      </c>
      <c r="B1568" s="374" t="s">
        <v>3541</v>
      </c>
    </row>
    <row r="1569" spans="1:3">
      <c r="A1569" s="373" t="s">
        <v>3475</v>
      </c>
      <c r="B1569" s="374" t="s">
        <v>2996</v>
      </c>
    </row>
    <row r="1570" spans="1:3">
      <c r="A1570" s="373" t="s">
        <v>3476</v>
      </c>
      <c r="B1570" s="374" t="s">
        <v>3542</v>
      </c>
    </row>
    <row r="1571" spans="1:3">
      <c r="A1571" s="373" t="s">
        <v>3477</v>
      </c>
      <c r="B1571" s="374" t="s">
        <v>3543</v>
      </c>
    </row>
    <row r="1572" spans="1:3">
      <c r="A1572" s="373" t="s">
        <v>3478</v>
      </c>
      <c r="B1572" s="374" t="s">
        <v>3544</v>
      </c>
    </row>
    <row r="1573" spans="1:3" ht="15.75">
      <c r="A1573" s="907" t="s">
        <v>3479</v>
      </c>
      <c r="B1573" s="50" t="s">
        <v>3480</v>
      </c>
      <c r="C1573" s="61"/>
    </row>
    <row r="1574" spans="1:3" ht="15.75">
      <c r="A1574" s="907" t="s">
        <v>3481</v>
      </c>
      <c r="B1574" s="50" t="s">
        <v>569</v>
      </c>
      <c r="C1574" s="61" t="s">
        <v>3482</v>
      </c>
    </row>
    <row r="1575" spans="1:3">
      <c r="A1575" s="61" t="s">
        <v>3492</v>
      </c>
      <c r="B1575" s="50" t="s">
        <v>3493</v>
      </c>
    </row>
    <row r="1576" spans="1:3">
      <c r="A1576" s="61" t="s">
        <v>1866</v>
      </c>
      <c r="B1576" s="50" t="s">
        <v>1867</v>
      </c>
    </row>
    <row r="1577" spans="1:3">
      <c r="A1577" s="61" t="s">
        <v>3494</v>
      </c>
      <c r="B1577" s="59" t="s">
        <v>3495</v>
      </c>
    </row>
    <row r="1578" spans="1:3">
      <c r="A1578" s="61" t="s">
        <v>3496</v>
      </c>
      <c r="B1578" s="50" t="s">
        <v>584</v>
      </c>
      <c r="C1578" s="61" t="s">
        <v>585</v>
      </c>
    </row>
    <row r="1579" spans="1:3">
      <c r="A1579" s="61" t="s">
        <v>3497</v>
      </c>
      <c r="B1579" s="50" t="s">
        <v>3498</v>
      </c>
    </row>
    <row r="1580" spans="1:3">
      <c r="A1580" s="61" t="s">
        <v>3499</v>
      </c>
      <c r="B1580" s="50" t="s">
        <v>3500</v>
      </c>
    </row>
    <row r="1581" spans="1:3" ht="12.75" customHeight="1">
      <c r="A1581" s="15" t="s">
        <v>3501</v>
      </c>
      <c r="B1581" s="15" t="s">
        <v>2066</v>
      </c>
      <c r="C1581" s="15" t="s">
        <v>2067</v>
      </c>
    </row>
    <row r="1582" spans="1:3">
      <c r="A1582" s="2" t="s">
        <v>3503</v>
      </c>
      <c r="B1582" s="2" t="s">
        <v>3156</v>
      </c>
      <c r="C1582" s="902" t="s">
        <v>4330</v>
      </c>
    </row>
    <row r="1583" spans="1:3">
      <c r="A1583" s="371" t="s">
        <v>3504</v>
      </c>
      <c r="B1583" s="15" t="s">
        <v>3505</v>
      </c>
      <c r="C1583" s="2" t="s">
        <v>29</v>
      </c>
    </row>
    <row r="1584" spans="1:3" ht="14.25">
      <c r="A1584" s="908" t="s">
        <v>3506</v>
      </c>
      <c r="B1584" s="15" t="s">
        <v>3507</v>
      </c>
      <c r="C1584" s="2" t="s">
        <v>29</v>
      </c>
    </row>
    <row r="1585" spans="1:3">
      <c r="A1585" s="61" t="s">
        <v>3511</v>
      </c>
      <c r="B1585" s="2" t="s">
        <v>3508</v>
      </c>
      <c r="C1585" s="2" t="s">
        <v>29</v>
      </c>
    </row>
    <row r="1586" spans="1:3">
      <c r="A1586" s="61" t="s">
        <v>3510</v>
      </c>
      <c r="B1586" s="2" t="s">
        <v>3509</v>
      </c>
      <c r="C1586" s="2" t="s">
        <v>2871</v>
      </c>
    </row>
    <row r="1587" spans="1:3">
      <c r="A1587" s="2" t="s">
        <v>3513</v>
      </c>
      <c r="B1587" s="2" t="s">
        <v>632</v>
      </c>
      <c r="C1587" s="2" t="s">
        <v>29</v>
      </c>
    </row>
    <row r="1588" spans="1:3">
      <c r="A1588" s="2" t="s">
        <v>3514</v>
      </c>
      <c r="B1588" s="2" t="s">
        <v>3515</v>
      </c>
      <c r="C1588" s="2" t="s">
        <v>29</v>
      </c>
    </row>
    <row r="1589" spans="1:3">
      <c r="A1589" s="61" t="s">
        <v>3517</v>
      </c>
      <c r="B1589" s="2" t="s">
        <v>3516</v>
      </c>
      <c r="C1589" s="2" t="s">
        <v>29</v>
      </c>
    </row>
    <row r="1590" spans="1:3">
      <c r="A1590" s="61" t="s">
        <v>3518</v>
      </c>
      <c r="B1590" s="2" t="s">
        <v>2344</v>
      </c>
      <c r="C1590" s="2" t="s">
        <v>2871</v>
      </c>
    </row>
    <row r="1591" spans="1:3">
      <c r="A1591" s="2" t="s">
        <v>3522</v>
      </c>
      <c r="B1591" s="2" t="s">
        <v>3523</v>
      </c>
      <c r="C1591" s="2" t="s">
        <v>29</v>
      </c>
    </row>
    <row r="1592" spans="1:3">
      <c r="A1592" s="2" t="s">
        <v>3524</v>
      </c>
      <c r="B1592" s="2" t="s">
        <v>3525</v>
      </c>
      <c r="C1592" s="2" t="s">
        <v>29</v>
      </c>
    </row>
    <row r="1593" spans="1:3">
      <c r="A1593" s="2" t="s">
        <v>3526</v>
      </c>
      <c r="B1593" s="2" t="s">
        <v>3527</v>
      </c>
      <c r="C1593" s="2" t="s">
        <v>29</v>
      </c>
    </row>
    <row r="1594" spans="1:3">
      <c r="A1594" s="2" t="s">
        <v>3537</v>
      </c>
      <c r="B1594" s="2" t="s">
        <v>2648</v>
      </c>
      <c r="C1594" s="2" t="s">
        <v>29</v>
      </c>
    </row>
    <row r="1595" spans="1:3">
      <c r="A1595" s="2" t="s">
        <v>3538</v>
      </c>
      <c r="B1595" s="2" t="s">
        <v>3136</v>
      </c>
    </row>
    <row r="1596" spans="1:3">
      <c r="A1596" s="373" t="s">
        <v>3539</v>
      </c>
      <c r="B1596" s="374" t="s">
        <v>3132</v>
      </c>
      <c r="C1596" s="2" t="s">
        <v>29</v>
      </c>
    </row>
    <row r="1597" spans="1:3">
      <c r="A1597" s="2" t="s">
        <v>3381</v>
      </c>
      <c r="B1597" s="2" t="s">
        <v>3382</v>
      </c>
    </row>
    <row r="1598" spans="1:3">
      <c r="A1598" s="2" t="s">
        <v>3540</v>
      </c>
      <c r="B1598" s="2" t="s">
        <v>3038</v>
      </c>
      <c r="C1598" s="2" t="s">
        <v>29</v>
      </c>
    </row>
    <row r="1599" spans="1:3">
      <c r="A1599" s="2" t="s">
        <v>3545</v>
      </c>
      <c r="B1599" s="2" t="s">
        <v>3546</v>
      </c>
      <c r="C1599" s="2" t="s">
        <v>29</v>
      </c>
    </row>
    <row r="1600" spans="1:3">
      <c r="A1600" s="2" t="s">
        <v>3547</v>
      </c>
      <c r="B1600" s="2" t="s">
        <v>3548</v>
      </c>
      <c r="C1600" s="2" t="s">
        <v>29</v>
      </c>
    </row>
    <row r="1601" spans="1:3">
      <c r="A1601" s="373" t="s">
        <v>3549</v>
      </c>
      <c r="B1601" s="374" t="s">
        <v>2932</v>
      </c>
      <c r="C1601" s="2" t="s">
        <v>29</v>
      </c>
    </row>
    <row r="1602" spans="1:3" ht="15">
      <c r="A1602" s="909" t="s">
        <v>3550</v>
      </c>
      <c r="B1602" s="2" t="s">
        <v>3173</v>
      </c>
      <c r="C1602" s="373" t="s">
        <v>3642</v>
      </c>
    </row>
    <row r="1603" spans="1:3">
      <c r="A1603" s="375" t="s">
        <v>3551</v>
      </c>
      <c r="B1603" s="2" t="s">
        <v>2034</v>
      </c>
      <c r="C1603" s="2" t="s">
        <v>2035</v>
      </c>
    </row>
    <row r="1604" spans="1:3">
      <c r="A1604" s="2" t="s">
        <v>3552</v>
      </c>
      <c r="B1604" s="2" t="s">
        <v>3553</v>
      </c>
      <c r="C1604" s="2" t="s">
        <v>3554</v>
      </c>
    </row>
    <row r="1605" spans="1:3">
      <c r="A1605" s="373" t="s">
        <v>3555</v>
      </c>
      <c r="B1605" s="374" t="s">
        <v>3556</v>
      </c>
    </row>
    <row r="1606" spans="1:3">
      <c r="A1606" s="373" t="s">
        <v>3557</v>
      </c>
      <c r="B1606" s="374" t="s">
        <v>2194</v>
      </c>
      <c r="C1606" s="373" t="s">
        <v>3558</v>
      </c>
    </row>
    <row r="1607" spans="1:3">
      <c r="A1607" s="2" t="s">
        <v>3559</v>
      </c>
      <c r="B1607" s="2" t="s">
        <v>2031</v>
      </c>
      <c r="C1607" s="61" t="s">
        <v>2032</v>
      </c>
    </row>
    <row r="1608" spans="1:3">
      <c r="A1608" s="2" t="s">
        <v>3560</v>
      </c>
      <c r="B1608" s="2" t="s">
        <v>3561</v>
      </c>
      <c r="C1608" s="61" t="s">
        <v>29</v>
      </c>
    </row>
    <row r="1609" spans="1:3">
      <c r="A1609" s="2" t="s">
        <v>3562</v>
      </c>
      <c r="B1609" s="2" t="s">
        <v>3563</v>
      </c>
      <c r="C1609" s="61" t="s">
        <v>29</v>
      </c>
    </row>
    <row r="1610" spans="1:3">
      <c r="A1610" s="2" t="s">
        <v>3565</v>
      </c>
      <c r="B1610" s="2" t="s">
        <v>3564</v>
      </c>
      <c r="C1610" s="61" t="s">
        <v>29</v>
      </c>
    </row>
    <row r="1611" spans="1:3">
      <c r="A1611" s="2" t="s">
        <v>3566</v>
      </c>
      <c r="B1611" s="2" t="s">
        <v>3327</v>
      </c>
      <c r="C1611" s="61" t="s">
        <v>29</v>
      </c>
    </row>
    <row r="1612" spans="1:3">
      <c r="A1612" s="2" t="s">
        <v>3567</v>
      </c>
      <c r="B1612" s="2" t="s">
        <v>3374</v>
      </c>
      <c r="C1612" s="61" t="s">
        <v>29</v>
      </c>
    </row>
    <row r="1613" spans="1:3">
      <c r="A1613" s="2" t="s">
        <v>3568</v>
      </c>
      <c r="B1613" s="2" t="s">
        <v>3376</v>
      </c>
      <c r="C1613" s="61" t="s">
        <v>29</v>
      </c>
    </row>
    <row r="1614" spans="1:3">
      <c r="A1614" s="2" t="s">
        <v>3569</v>
      </c>
      <c r="B1614" s="2" t="s">
        <v>3570</v>
      </c>
      <c r="C1614" s="61" t="s">
        <v>29</v>
      </c>
    </row>
    <row r="1615" spans="1:3">
      <c r="A1615" s="2" t="s">
        <v>3571</v>
      </c>
      <c r="B1615" s="2" t="s">
        <v>1741</v>
      </c>
      <c r="C1615" s="61" t="s">
        <v>29</v>
      </c>
    </row>
    <row r="1616" spans="1:3">
      <c r="A1616" s="2" t="s">
        <v>3572</v>
      </c>
      <c r="B1616" s="2" t="s">
        <v>2090</v>
      </c>
      <c r="C1616" s="61" t="s">
        <v>29</v>
      </c>
    </row>
    <row r="1617" spans="1:3">
      <c r="A1617" s="373" t="s">
        <v>3573</v>
      </c>
      <c r="B1617" s="374" t="s">
        <v>3574</v>
      </c>
      <c r="C1617" s="61" t="s">
        <v>4464</v>
      </c>
    </row>
    <row r="1618" spans="1:3">
      <c r="A1618" s="2" t="s">
        <v>3577</v>
      </c>
      <c r="B1618" s="2" t="s">
        <v>3578</v>
      </c>
      <c r="C1618" s="2" t="s">
        <v>3579</v>
      </c>
    </row>
    <row r="1619" spans="1:3">
      <c r="A1619" s="2" t="s">
        <v>3580</v>
      </c>
      <c r="B1619" s="2" t="s">
        <v>1426</v>
      </c>
      <c r="C1619" s="375" t="s">
        <v>2871</v>
      </c>
    </row>
    <row r="1620" spans="1:3">
      <c r="A1620" s="2" t="s">
        <v>3581</v>
      </c>
      <c r="B1620" s="2" t="s">
        <v>3582</v>
      </c>
      <c r="C1620" s="61" t="s">
        <v>29</v>
      </c>
    </row>
    <row r="1621" spans="1:3">
      <c r="A1621" s="373" t="s">
        <v>3583</v>
      </c>
      <c r="B1621" s="374" t="s">
        <v>2686</v>
      </c>
      <c r="C1621" s="373" t="s">
        <v>2687</v>
      </c>
    </row>
    <row r="1622" spans="1:3">
      <c r="A1622" s="373" t="s">
        <v>3584</v>
      </c>
      <c r="B1622" s="374" t="s">
        <v>3585</v>
      </c>
      <c r="C1622" s="373" t="s">
        <v>29</v>
      </c>
    </row>
    <row r="1623" spans="1:3">
      <c r="A1623" s="373" t="s">
        <v>3586</v>
      </c>
      <c r="B1623" s="374" t="s">
        <v>3587</v>
      </c>
    </row>
    <row r="1624" spans="1:3">
      <c r="A1624" s="373" t="s">
        <v>3588</v>
      </c>
      <c r="B1624" s="374" t="s">
        <v>3589</v>
      </c>
      <c r="C1624" s="373" t="s">
        <v>29</v>
      </c>
    </row>
    <row r="1625" spans="1:3">
      <c r="A1625" s="373" t="s">
        <v>3590</v>
      </c>
      <c r="B1625" s="374" t="s">
        <v>541</v>
      </c>
      <c r="C1625" s="373" t="s">
        <v>542</v>
      </c>
    </row>
    <row r="1626" spans="1:3">
      <c r="A1626" s="373" t="s">
        <v>3614</v>
      </c>
      <c r="B1626" s="374" t="s">
        <v>3615</v>
      </c>
      <c r="C1626" s="373" t="s">
        <v>3616</v>
      </c>
    </row>
    <row r="1627" spans="1:3">
      <c r="A1627" s="61" t="s">
        <v>3617</v>
      </c>
      <c r="B1627" s="2" t="s">
        <v>2229</v>
      </c>
      <c r="C1627" s="2" t="s">
        <v>2230</v>
      </c>
    </row>
    <row r="1628" spans="1:3">
      <c r="A1628" s="2" t="s">
        <v>3618</v>
      </c>
      <c r="B1628" s="2" t="s">
        <v>3619</v>
      </c>
      <c r="C1628" s="375" t="s">
        <v>2871</v>
      </c>
    </row>
    <row r="1629" spans="1:3">
      <c r="A1629" s="2" t="s">
        <v>3620</v>
      </c>
      <c r="B1629" s="2" t="s">
        <v>3621</v>
      </c>
    </row>
    <row r="1630" spans="1:3">
      <c r="A1630" s="2" t="s">
        <v>3622</v>
      </c>
      <c r="B1630" s="2" t="s">
        <v>1080</v>
      </c>
    </row>
    <row r="1631" spans="1:3">
      <c r="A1631" s="2" t="s">
        <v>3623</v>
      </c>
      <c r="B1631" s="2" t="s">
        <v>3624</v>
      </c>
    </row>
    <row r="1632" spans="1:3">
      <c r="A1632" s="2" t="s">
        <v>3130</v>
      </c>
      <c r="B1632" s="2" t="s">
        <v>1966</v>
      </c>
    </row>
    <row r="1633" spans="1:3">
      <c r="A1633" s="2" t="s">
        <v>3627</v>
      </c>
      <c r="B1633" s="2" t="s">
        <v>3380</v>
      </c>
    </row>
    <row r="1634" spans="1:3">
      <c r="A1634" s="2" t="s">
        <v>3625</v>
      </c>
      <c r="B1634" s="2" t="s">
        <v>3626</v>
      </c>
    </row>
    <row r="1635" spans="1:3">
      <c r="A1635" s="2" t="s">
        <v>3628</v>
      </c>
      <c r="B1635" s="2" t="s">
        <v>3629</v>
      </c>
    </row>
    <row r="1636" spans="1:3">
      <c r="A1636" s="2" t="s">
        <v>3630</v>
      </c>
      <c r="B1636" s="2" t="s">
        <v>3631</v>
      </c>
    </row>
    <row r="1637" spans="1:3">
      <c r="A1637" s="2" t="s">
        <v>3632</v>
      </c>
      <c r="B1637" s="2" t="s">
        <v>3633</v>
      </c>
      <c r="C1637" s="2" t="s">
        <v>2871</v>
      </c>
    </row>
    <row r="1638" spans="1:3">
      <c r="A1638" s="2" t="s">
        <v>3634</v>
      </c>
      <c r="B1638" s="2" t="s">
        <v>2039</v>
      </c>
    </row>
    <row r="1639" spans="1:3">
      <c r="A1639" s="2" t="s">
        <v>3635</v>
      </c>
      <c r="B1639" s="2" t="s">
        <v>3636</v>
      </c>
      <c r="C1639" s="2" t="s">
        <v>3637</v>
      </c>
    </row>
    <row r="1640" spans="1:3">
      <c r="A1640" s="373" t="s">
        <v>3638</v>
      </c>
      <c r="B1640" s="374" t="s">
        <v>3639</v>
      </c>
    </row>
    <row r="1641" spans="1:3">
      <c r="A1641" s="2" t="s">
        <v>3640</v>
      </c>
      <c r="B1641" s="2" t="s">
        <v>3445</v>
      </c>
      <c r="C1641" s="2" t="s">
        <v>3641</v>
      </c>
    </row>
    <row r="1642" spans="1:3">
      <c r="A1642" s="2" t="s">
        <v>3647</v>
      </c>
      <c r="B1642" s="2" t="s">
        <v>3648</v>
      </c>
      <c r="C1642" s="2" t="s">
        <v>3649</v>
      </c>
    </row>
    <row r="1643" spans="1:3">
      <c r="A1643" s="2" t="s">
        <v>3650</v>
      </c>
      <c r="B1643" s="2" t="s">
        <v>3651</v>
      </c>
      <c r="C1643" s="2" t="s">
        <v>3652</v>
      </c>
    </row>
    <row r="1644" spans="1:3">
      <c r="A1644" s="2" t="s">
        <v>3653</v>
      </c>
      <c r="B1644" s="2" t="s">
        <v>3654</v>
      </c>
      <c r="C1644" s="15" t="s">
        <v>3655</v>
      </c>
    </row>
    <row r="1645" spans="1:3">
      <c r="A1645" s="2" t="s">
        <v>3656</v>
      </c>
      <c r="B1645" s="2" t="s">
        <v>3657</v>
      </c>
      <c r="C1645" s="2" t="s">
        <v>3658</v>
      </c>
    </row>
    <row r="1646" spans="1:3">
      <c r="A1646" s="2" t="s">
        <v>3659</v>
      </c>
      <c r="B1646" s="59" t="s">
        <v>3660</v>
      </c>
      <c r="C1646" s="2" t="s">
        <v>3661</v>
      </c>
    </row>
    <row r="1647" spans="1:3" ht="13.5" thickBot="1">
      <c r="A1647" s="833" t="s">
        <v>3662</v>
      </c>
      <c r="B1647" s="833" t="s">
        <v>3663</v>
      </c>
      <c r="C1647" s="833" t="s">
        <v>3664</v>
      </c>
    </row>
    <row r="1648" spans="1:3">
      <c r="A1648" s="2" t="s">
        <v>3665</v>
      </c>
      <c r="B1648" s="2" t="s">
        <v>3666</v>
      </c>
      <c r="C1648" s="2" t="s">
        <v>3667</v>
      </c>
    </row>
    <row r="1649" spans="1:3">
      <c r="A1649" s="373" t="s">
        <v>3668</v>
      </c>
      <c r="B1649" s="374" t="s">
        <v>708</v>
      </c>
      <c r="C1649" s="373" t="s">
        <v>1136</v>
      </c>
    </row>
    <row r="1650" spans="1:3">
      <c r="A1650" s="373" t="s">
        <v>3669</v>
      </c>
      <c r="B1650" s="374" t="s">
        <v>1346</v>
      </c>
      <c r="C1650" s="373"/>
    </row>
    <row r="1651" spans="1:3">
      <c r="A1651" s="2" t="s">
        <v>3670</v>
      </c>
      <c r="B1651" s="2" t="s">
        <v>3671</v>
      </c>
      <c r="C1651" s="61" t="s">
        <v>29</v>
      </c>
    </row>
    <row r="1652" spans="1:3">
      <c r="A1652" s="2" t="s">
        <v>3672</v>
      </c>
      <c r="B1652" s="2" t="s">
        <v>3673</v>
      </c>
      <c r="C1652" s="61" t="s">
        <v>29</v>
      </c>
    </row>
    <row r="1653" spans="1:3">
      <c r="A1653" s="2" t="s">
        <v>3674</v>
      </c>
      <c r="B1653" s="2" t="s">
        <v>3675</v>
      </c>
      <c r="C1653" s="61" t="s">
        <v>29</v>
      </c>
    </row>
    <row r="1654" spans="1:3">
      <c r="A1654" s="61" t="s">
        <v>3677</v>
      </c>
      <c r="B1654" s="2" t="s">
        <v>3676</v>
      </c>
      <c r="C1654" s="61" t="s">
        <v>29</v>
      </c>
    </row>
    <row r="1655" spans="1:3">
      <c r="A1655" s="2" t="s">
        <v>3678</v>
      </c>
      <c r="B1655" s="2" t="s">
        <v>3189</v>
      </c>
      <c r="C1655" s="61" t="s">
        <v>3575</v>
      </c>
    </row>
    <row r="1656" spans="1:3">
      <c r="A1656" s="2" t="s">
        <v>3679</v>
      </c>
      <c r="B1656" s="2" t="s">
        <v>1102</v>
      </c>
      <c r="C1656" s="61" t="s">
        <v>1103</v>
      </c>
    </row>
    <row r="1657" spans="1:3">
      <c r="A1657" s="2" t="s">
        <v>3682</v>
      </c>
      <c r="B1657" s="2" t="s">
        <v>3683</v>
      </c>
      <c r="C1657" s="61" t="s">
        <v>29</v>
      </c>
    </row>
    <row r="1658" spans="1:3">
      <c r="A1658" s="373" t="s">
        <v>3684</v>
      </c>
      <c r="B1658" s="374" t="s">
        <v>3685</v>
      </c>
      <c r="C1658" s="61" t="s">
        <v>2871</v>
      </c>
    </row>
    <row r="1659" spans="1:3">
      <c r="A1659" s="2" t="s">
        <v>3691</v>
      </c>
      <c r="B1659" s="61" t="s">
        <v>3692</v>
      </c>
      <c r="C1659" s="61" t="s">
        <v>29</v>
      </c>
    </row>
    <row r="1660" spans="1:3">
      <c r="A1660" s="2" t="s">
        <v>3693</v>
      </c>
      <c r="B1660" s="2" t="s">
        <v>3694</v>
      </c>
      <c r="C1660" s="61" t="s">
        <v>29</v>
      </c>
    </row>
    <row r="1661" spans="1:3">
      <c r="A1661" s="2" t="s">
        <v>3695</v>
      </c>
      <c r="B1661" s="2" t="s">
        <v>3696</v>
      </c>
      <c r="C1661" s="61" t="s">
        <v>29</v>
      </c>
    </row>
    <row r="1662" spans="1:3">
      <c r="A1662" s="2" t="s">
        <v>3697</v>
      </c>
      <c r="B1662" s="2" t="s">
        <v>3698</v>
      </c>
      <c r="C1662" s="61" t="s">
        <v>29</v>
      </c>
    </row>
    <row r="1663" spans="1:3">
      <c r="A1663" s="2" t="s">
        <v>3699</v>
      </c>
      <c r="B1663" s="2" t="s">
        <v>3700</v>
      </c>
      <c r="C1663" s="61" t="s">
        <v>29</v>
      </c>
    </row>
    <row r="1664" spans="1:3">
      <c r="A1664" s="2" t="s">
        <v>3701</v>
      </c>
      <c r="B1664" s="2" t="s">
        <v>3702</v>
      </c>
      <c r="C1664" s="61" t="s">
        <v>29</v>
      </c>
    </row>
    <row r="1665" spans="1:3">
      <c r="A1665" s="2" t="s">
        <v>3703</v>
      </c>
      <c r="B1665" s="2" t="s">
        <v>3704</v>
      </c>
      <c r="C1665" s="61" t="s">
        <v>29</v>
      </c>
    </row>
    <row r="1666" spans="1:3">
      <c r="A1666" s="2" t="s">
        <v>3705</v>
      </c>
      <c r="B1666" s="2" t="s">
        <v>3706</v>
      </c>
      <c r="C1666" s="61" t="s">
        <v>2871</v>
      </c>
    </row>
    <row r="1667" spans="1:3">
      <c r="A1667" s="2" t="s">
        <v>3707</v>
      </c>
      <c r="B1667" s="2" t="s">
        <v>3708</v>
      </c>
      <c r="C1667" s="61" t="s">
        <v>29</v>
      </c>
    </row>
    <row r="1668" spans="1:3">
      <c r="A1668" s="2" t="s">
        <v>3709</v>
      </c>
      <c r="B1668" s="2" t="s">
        <v>3710</v>
      </c>
      <c r="C1668" s="61" t="s">
        <v>29</v>
      </c>
    </row>
    <row r="1669" spans="1:3">
      <c r="A1669" s="2" t="s">
        <v>3711</v>
      </c>
      <c r="B1669" s="2" t="s">
        <v>3712</v>
      </c>
      <c r="C1669" s="61" t="s">
        <v>29</v>
      </c>
    </row>
    <row r="1670" spans="1:3">
      <c r="A1670" s="373" t="s">
        <v>3715</v>
      </c>
      <c r="B1670" s="374" t="s">
        <v>2150</v>
      </c>
      <c r="C1670" s="392" t="s">
        <v>2151</v>
      </c>
    </row>
    <row r="1671" spans="1:3">
      <c r="A1671" s="373" t="s">
        <v>3716</v>
      </c>
      <c r="B1671" s="374" t="s">
        <v>2200</v>
      </c>
      <c r="C1671" s="374" t="s">
        <v>2201</v>
      </c>
    </row>
    <row r="1672" spans="1:3">
      <c r="A1672" s="373" t="s">
        <v>3717</v>
      </c>
      <c r="B1672" s="374" t="s">
        <v>1286</v>
      </c>
      <c r="C1672" s="393" t="s">
        <v>1287</v>
      </c>
    </row>
    <row r="1673" spans="1:3">
      <c r="A1673" s="373" t="s">
        <v>3718</v>
      </c>
      <c r="B1673" s="374" t="s">
        <v>3719</v>
      </c>
      <c r="C1673" s="373" t="s">
        <v>1681</v>
      </c>
    </row>
    <row r="1674" spans="1:3">
      <c r="A1674" s="373" t="s">
        <v>3720</v>
      </c>
      <c r="B1674" s="374" t="s">
        <v>3721</v>
      </c>
      <c r="C1674" s="373" t="s">
        <v>29</v>
      </c>
    </row>
    <row r="1675" spans="1:3">
      <c r="A1675" s="373" t="s">
        <v>3722</v>
      </c>
      <c r="B1675" s="374" t="s">
        <v>3723</v>
      </c>
      <c r="C1675" s="373" t="s">
        <v>3724</v>
      </c>
    </row>
    <row r="1676" spans="1:3">
      <c r="A1676" s="373" t="s">
        <v>3725</v>
      </c>
      <c r="B1676" s="374" t="s">
        <v>3726</v>
      </c>
      <c r="C1676" s="373" t="s">
        <v>29</v>
      </c>
    </row>
    <row r="1677" spans="1:3">
      <c r="A1677" s="2" t="s">
        <v>3728</v>
      </c>
      <c r="B1677" s="2" t="s">
        <v>3143</v>
      </c>
      <c r="C1677" s="395" t="s">
        <v>29</v>
      </c>
    </row>
    <row r="1678" spans="1:3">
      <c r="A1678" s="2" t="s">
        <v>3729</v>
      </c>
      <c r="B1678" s="2" t="s">
        <v>3436</v>
      </c>
      <c r="C1678" s="395" t="s">
        <v>29</v>
      </c>
    </row>
    <row r="1679" spans="1:3">
      <c r="A1679" s="2" t="s">
        <v>3730</v>
      </c>
      <c r="B1679" s="2" t="s">
        <v>2078</v>
      </c>
      <c r="C1679" s="395" t="s">
        <v>2079</v>
      </c>
    </row>
    <row r="1680" spans="1:3">
      <c r="A1680" s="2" t="s">
        <v>3731</v>
      </c>
      <c r="B1680" s="2" t="s">
        <v>3732</v>
      </c>
      <c r="C1680" s="61" t="s">
        <v>29</v>
      </c>
    </row>
    <row r="1681" spans="1:3">
      <c r="A1681" s="2" t="s">
        <v>3733</v>
      </c>
      <c r="B1681" s="2" t="s">
        <v>3734</v>
      </c>
      <c r="C1681" s="61" t="s">
        <v>29</v>
      </c>
    </row>
    <row r="1682" spans="1:3">
      <c r="A1682" s="2" t="s">
        <v>3735</v>
      </c>
      <c r="B1682" s="2" t="s">
        <v>3736</v>
      </c>
      <c r="C1682" s="61" t="s">
        <v>29</v>
      </c>
    </row>
    <row r="1683" spans="1:3">
      <c r="A1683" s="2" t="s">
        <v>3737</v>
      </c>
      <c r="B1683" s="2" t="s">
        <v>3188</v>
      </c>
      <c r="C1683" s="61" t="s">
        <v>2871</v>
      </c>
    </row>
    <row r="1684" spans="1:3">
      <c r="A1684" s="2" t="s">
        <v>3738</v>
      </c>
      <c r="B1684" s="2" t="s">
        <v>3739</v>
      </c>
      <c r="C1684" s="61" t="s">
        <v>2871</v>
      </c>
    </row>
    <row r="1685" spans="1:3">
      <c r="A1685" s="2" t="s">
        <v>3740</v>
      </c>
      <c r="B1685" s="2" t="s">
        <v>3741</v>
      </c>
      <c r="C1685" s="61" t="s">
        <v>29</v>
      </c>
    </row>
    <row r="1686" spans="1:3" ht="14.25">
      <c r="A1686" s="2" t="s">
        <v>3743</v>
      </c>
      <c r="B1686" s="2" t="s">
        <v>3170</v>
      </c>
      <c r="C1686" s="910" t="s">
        <v>3851</v>
      </c>
    </row>
    <row r="1687" spans="1:3">
      <c r="A1687" s="373" t="s">
        <v>3744</v>
      </c>
      <c r="B1687" s="374" t="s">
        <v>3230</v>
      </c>
      <c r="C1687" s="61" t="s">
        <v>3780</v>
      </c>
    </row>
    <row r="1688" spans="1:3">
      <c r="A1688" s="61" t="s">
        <v>3746</v>
      </c>
      <c r="B1688" s="2" t="s">
        <v>3745</v>
      </c>
      <c r="C1688" s="61" t="s">
        <v>29</v>
      </c>
    </row>
    <row r="1689" spans="1:3">
      <c r="A1689" s="373" t="s">
        <v>3747</v>
      </c>
      <c r="B1689" s="374" t="s">
        <v>1593</v>
      </c>
      <c r="C1689" s="396" t="s">
        <v>1594</v>
      </c>
    </row>
    <row r="1690" spans="1:3">
      <c r="A1690" s="373" t="s">
        <v>3748</v>
      </c>
      <c r="B1690" s="374" t="s">
        <v>3749</v>
      </c>
      <c r="C1690" s="61" t="s">
        <v>29</v>
      </c>
    </row>
    <row r="1691" spans="1:3">
      <c r="A1691" s="2" t="s">
        <v>3750</v>
      </c>
      <c r="B1691" s="2" t="s">
        <v>3751</v>
      </c>
      <c r="C1691" s="61" t="s">
        <v>29</v>
      </c>
    </row>
    <row r="1692" spans="1:3">
      <c r="A1692" s="2" t="s">
        <v>3753</v>
      </c>
      <c r="B1692" s="2" t="s">
        <v>3754</v>
      </c>
      <c r="C1692" s="375" t="s">
        <v>29</v>
      </c>
    </row>
    <row r="1693" spans="1:3">
      <c r="A1693" s="2" t="s">
        <v>3755</v>
      </c>
      <c r="B1693" s="2" t="s">
        <v>3756</v>
      </c>
      <c r="C1693" s="375" t="s">
        <v>29</v>
      </c>
    </row>
    <row r="1694" spans="1:3">
      <c r="A1694" s="2" t="s">
        <v>3757</v>
      </c>
      <c r="B1694" s="2" t="s">
        <v>828</v>
      </c>
      <c r="C1694" s="375" t="s">
        <v>29</v>
      </c>
    </row>
    <row r="1695" spans="1:3">
      <c r="A1695" s="2" t="s">
        <v>3758</v>
      </c>
      <c r="B1695" s="2" t="s">
        <v>3759</v>
      </c>
      <c r="C1695" s="375" t="s">
        <v>29</v>
      </c>
    </row>
    <row r="1696" spans="1:3">
      <c r="A1696" s="2" t="s">
        <v>3760</v>
      </c>
      <c r="B1696" s="2" t="s">
        <v>3761</v>
      </c>
      <c r="C1696" s="375" t="s">
        <v>3762</v>
      </c>
    </row>
    <row r="1697" spans="1:3">
      <c r="A1697" s="2" t="s">
        <v>3763</v>
      </c>
      <c r="B1697" s="2" t="s">
        <v>3055</v>
      </c>
      <c r="C1697" s="61" t="s">
        <v>29</v>
      </c>
    </row>
    <row r="1698" spans="1:3">
      <c r="A1698" s="405" t="s">
        <v>3764</v>
      </c>
      <c r="B1698" s="374" t="s">
        <v>3765</v>
      </c>
      <c r="C1698" s="374" t="s">
        <v>29</v>
      </c>
    </row>
    <row r="1699" spans="1:3">
      <c r="A1699" s="2" t="s">
        <v>3767</v>
      </c>
      <c r="B1699" s="2" t="s">
        <v>3768</v>
      </c>
      <c r="C1699" s="61" t="s">
        <v>29</v>
      </c>
    </row>
    <row r="1700" spans="1:3">
      <c r="A1700" s="373" t="s">
        <v>3769</v>
      </c>
      <c r="B1700" s="374" t="s">
        <v>3171</v>
      </c>
      <c r="C1700" s="373" t="s">
        <v>29</v>
      </c>
    </row>
    <row r="1701" spans="1:3">
      <c r="A1701" s="373" t="s">
        <v>3770</v>
      </c>
      <c r="B1701" s="374" t="s">
        <v>3347</v>
      </c>
      <c r="C1701" s="373" t="s">
        <v>29</v>
      </c>
    </row>
    <row r="1702" spans="1:3">
      <c r="A1702" s="373" t="s">
        <v>362</v>
      </c>
      <c r="B1702" s="374" t="s">
        <v>2548</v>
      </c>
      <c r="C1702" s="373" t="s">
        <v>29</v>
      </c>
    </row>
    <row r="1703" spans="1:3">
      <c r="A1703" s="2" t="s">
        <v>3773</v>
      </c>
      <c r="B1703" s="2" t="s">
        <v>3751</v>
      </c>
      <c r="C1703" s="2" t="s">
        <v>3774</v>
      </c>
    </row>
    <row r="1704" spans="1:3">
      <c r="A1704" s="2" t="s">
        <v>3775</v>
      </c>
      <c r="B1704" s="2" t="s">
        <v>3776</v>
      </c>
      <c r="C1704" s="2" t="s">
        <v>4344</v>
      </c>
    </row>
    <row r="1705" spans="1:3">
      <c r="A1705" s="373" t="s">
        <v>3777</v>
      </c>
      <c r="B1705" s="374" t="s">
        <v>2798</v>
      </c>
      <c r="C1705" s="373" t="s">
        <v>3778</v>
      </c>
    </row>
    <row r="1706" spans="1:3">
      <c r="A1706" s="2" t="s">
        <v>3779</v>
      </c>
      <c r="B1706" s="2" t="s">
        <v>1403</v>
      </c>
      <c r="C1706" s="61" t="s">
        <v>29</v>
      </c>
    </row>
    <row r="1707" spans="1:3" ht="15">
      <c r="A1707" s="373" t="s">
        <v>3781</v>
      </c>
      <c r="B1707" s="374" t="s">
        <v>3782</v>
      </c>
      <c r="C1707" s="911" t="s">
        <v>29</v>
      </c>
    </row>
    <row r="1708" spans="1:3">
      <c r="A1708" s="373" t="s">
        <v>3783</v>
      </c>
      <c r="B1708" s="374" t="s">
        <v>3784</v>
      </c>
      <c r="C1708" s="373" t="s">
        <v>29</v>
      </c>
    </row>
    <row r="1709" spans="1:3">
      <c r="A1709" s="373" t="s">
        <v>3779</v>
      </c>
      <c r="B1709" s="374" t="s">
        <v>1403</v>
      </c>
      <c r="C1709" s="373" t="s">
        <v>29</v>
      </c>
    </row>
    <row r="1710" spans="1:3">
      <c r="A1710" s="373" t="s">
        <v>3785</v>
      </c>
      <c r="B1710" s="374" t="s">
        <v>3786</v>
      </c>
      <c r="C1710" s="373" t="s">
        <v>29</v>
      </c>
    </row>
    <row r="1711" spans="1:3">
      <c r="A1711" s="2" t="s">
        <v>3787</v>
      </c>
      <c r="B1711" s="2" t="s">
        <v>3788</v>
      </c>
      <c r="C1711" s="61" t="s">
        <v>29</v>
      </c>
    </row>
    <row r="1712" spans="1:3">
      <c r="A1712" s="2" t="s">
        <v>3789</v>
      </c>
      <c r="B1712" s="2" t="s">
        <v>2211</v>
      </c>
      <c r="C1712" s="61" t="s">
        <v>29</v>
      </c>
    </row>
    <row r="1713" spans="1:4">
      <c r="A1713" s="373" t="s">
        <v>3791</v>
      </c>
      <c r="B1713" s="374" t="s">
        <v>3792</v>
      </c>
      <c r="C1713" s="373" t="s">
        <v>1594</v>
      </c>
    </row>
    <row r="1714" spans="1:4">
      <c r="A1714" s="373" t="s">
        <v>3793</v>
      </c>
      <c r="B1714" s="374" t="s">
        <v>3794</v>
      </c>
      <c r="C1714" s="373" t="s">
        <v>3795</v>
      </c>
    </row>
    <row r="1715" spans="1:4">
      <c r="A1715" s="373" t="s">
        <v>3796</v>
      </c>
      <c r="B1715" s="374" t="s">
        <v>3797</v>
      </c>
      <c r="C1715" s="373" t="s">
        <v>29</v>
      </c>
    </row>
    <row r="1716" spans="1:4">
      <c r="A1716" s="2" t="s">
        <v>3799</v>
      </c>
      <c r="B1716" s="2" t="s">
        <v>3800</v>
      </c>
      <c r="C1716" s="375" t="s">
        <v>3801</v>
      </c>
      <c r="D1716" s="61" t="s">
        <v>29</v>
      </c>
    </row>
    <row r="1717" spans="1:4">
      <c r="A1717" s="2" t="s">
        <v>3802</v>
      </c>
      <c r="B1717" s="2" t="s">
        <v>3408</v>
      </c>
    </row>
    <row r="1718" spans="1:4">
      <c r="A1718" s="2" t="s">
        <v>3803</v>
      </c>
      <c r="B1718" s="2" t="s">
        <v>3804</v>
      </c>
      <c r="C1718" s="2" t="s">
        <v>29</v>
      </c>
    </row>
    <row r="1719" spans="1:4">
      <c r="A1719" s="374" t="s">
        <v>3805</v>
      </c>
      <c r="B1719" s="374" t="s">
        <v>3806</v>
      </c>
      <c r="C1719" s="416" t="s">
        <v>3807</v>
      </c>
    </row>
    <row r="1720" spans="1:4">
      <c r="A1720" s="2" t="s">
        <v>3808</v>
      </c>
      <c r="B1720" s="2" t="s">
        <v>3809</v>
      </c>
      <c r="C1720" s="2" t="s">
        <v>29</v>
      </c>
    </row>
    <row r="1721" spans="1:4">
      <c r="A1721" s="373" t="s">
        <v>3810</v>
      </c>
      <c r="B1721" s="374" t="s">
        <v>2816</v>
      </c>
      <c r="C1721" s="373" t="s">
        <v>29</v>
      </c>
    </row>
    <row r="1722" spans="1:4">
      <c r="A1722" s="61" t="s">
        <v>3812</v>
      </c>
      <c r="B1722" s="2" t="s">
        <v>3811</v>
      </c>
      <c r="C1722" s="61" t="s">
        <v>29</v>
      </c>
    </row>
    <row r="1723" spans="1:4">
      <c r="A1723" s="2" t="s">
        <v>3813</v>
      </c>
      <c r="B1723" s="2" t="s">
        <v>3814</v>
      </c>
      <c r="C1723" s="2" t="s">
        <v>29</v>
      </c>
    </row>
    <row r="1724" spans="1:4">
      <c r="A1724" s="373" t="s">
        <v>3815</v>
      </c>
      <c r="B1724" s="374" t="s">
        <v>3816</v>
      </c>
      <c r="C1724" s="373" t="s">
        <v>29</v>
      </c>
    </row>
    <row r="1725" spans="1:4">
      <c r="A1725" s="373" t="s">
        <v>3817</v>
      </c>
      <c r="B1725" s="374" t="s">
        <v>3818</v>
      </c>
      <c r="C1725" s="373" t="s">
        <v>29</v>
      </c>
    </row>
    <row r="1726" spans="1:4">
      <c r="A1726" s="373" t="s">
        <v>3819</v>
      </c>
      <c r="B1726" s="374" t="s">
        <v>3154</v>
      </c>
      <c r="C1726" s="373" t="s">
        <v>29</v>
      </c>
    </row>
    <row r="1727" spans="1:4">
      <c r="A1727" s="373" t="s">
        <v>3820</v>
      </c>
      <c r="B1727" s="374" t="s">
        <v>3821</v>
      </c>
      <c r="C1727" s="373" t="s">
        <v>3822</v>
      </c>
    </row>
    <row r="1728" spans="1:4">
      <c r="A1728" s="373" t="s">
        <v>3823</v>
      </c>
      <c r="B1728" s="374" t="s">
        <v>3824</v>
      </c>
    </row>
    <row r="1729" spans="1:3">
      <c r="A1729" s="373" t="s">
        <v>3825</v>
      </c>
      <c r="B1729" s="374" t="s">
        <v>3826</v>
      </c>
      <c r="C1729" s="61" t="s">
        <v>29</v>
      </c>
    </row>
    <row r="1730" spans="1:3">
      <c r="A1730" s="2" t="s">
        <v>3827</v>
      </c>
      <c r="B1730" s="2" t="s">
        <v>3094</v>
      </c>
    </row>
    <row r="1731" spans="1:3">
      <c r="A1731" s="373" t="s">
        <v>3830</v>
      </c>
      <c r="B1731" s="374" t="s">
        <v>3831</v>
      </c>
      <c r="C1731" s="61" t="s">
        <v>2871</v>
      </c>
    </row>
    <row r="1732" spans="1:3">
      <c r="A1732" s="373" t="s">
        <v>3832</v>
      </c>
      <c r="B1732" s="374" t="s">
        <v>3833</v>
      </c>
      <c r="C1732" s="373" t="s">
        <v>29</v>
      </c>
    </row>
    <row r="1733" spans="1:3">
      <c r="A1733" s="375" t="s">
        <v>3835</v>
      </c>
      <c r="B1733" s="2" t="s">
        <v>3834</v>
      </c>
      <c r="C1733" s="2" t="s">
        <v>29</v>
      </c>
    </row>
    <row r="1734" spans="1:3">
      <c r="A1734" s="2" t="s">
        <v>3836</v>
      </c>
      <c r="B1734" s="2" t="s">
        <v>3837</v>
      </c>
      <c r="C1734" s="61" t="s">
        <v>29</v>
      </c>
    </row>
    <row r="1735" spans="1:3">
      <c r="A1735" s="373" t="s">
        <v>3838</v>
      </c>
      <c r="B1735" s="374" t="s">
        <v>3849</v>
      </c>
      <c r="C1735" s="61" t="s">
        <v>29</v>
      </c>
    </row>
    <row r="1736" spans="1:3">
      <c r="A1736" s="2" t="s">
        <v>3841</v>
      </c>
      <c r="B1736" s="2" t="s">
        <v>2222</v>
      </c>
      <c r="C1736" s="2" t="s">
        <v>2223</v>
      </c>
    </row>
    <row r="1737" spans="1:3">
      <c r="A1737" s="2" t="s">
        <v>3842</v>
      </c>
      <c r="B1737" s="2" t="s">
        <v>3843</v>
      </c>
      <c r="C1737" s="61" t="s">
        <v>29</v>
      </c>
    </row>
    <row r="1738" spans="1:3">
      <c r="A1738" s="61" t="s">
        <v>3845</v>
      </c>
      <c r="B1738" s="2" t="s">
        <v>3844</v>
      </c>
      <c r="C1738" s="61" t="s">
        <v>29</v>
      </c>
    </row>
    <row r="1739" spans="1:3">
      <c r="A1739" s="2" t="s">
        <v>3846</v>
      </c>
      <c r="B1739" s="2" t="s">
        <v>3847</v>
      </c>
      <c r="C1739" s="61" t="s">
        <v>29</v>
      </c>
    </row>
    <row r="1740" spans="1:3">
      <c r="A1740" s="374" t="s">
        <v>3848</v>
      </c>
      <c r="B1740" s="374" t="s">
        <v>2232</v>
      </c>
      <c r="C1740" s="374" t="s">
        <v>2233</v>
      </c>
    </row>
    <row r="1741" spans="1:3">
      <c r="A1741" s="61" t="s">
        <v>3850</v>
      </c>
      <c r="B1741" s="50" t="s">
        <v>2069</v>
      </c>
      <c r="C1741" s="61" t="s">
        <v>2070</v>
      </c>
    </row>
    <row r="1742" spans="1:3">
      <c r="A1742" s="2" t="s">
        <v>3559</v>
      </c>
      <c r="B1742" s="2" t="s">
        <v>2031</v>
      </c>
      <c r="C1742" s="2" t="s">
        <v>2032</v>
      </c>
    </row>
    <row r="1743" spans="1:3">
      <c r="A1743" s="373" t="s">
        <v>3852</v>
      </c>
      <c r="B1743" s="374" t="s">
        <v>3853</v>
      </c>
      <c r="C1743" s="373" t="s">
        <v>3854</v>
      </c>
    </row>
    <row r="1744" spans="1:3">
      <c r="A1744" s="2" t="s">
        <v>3855</v>
      </c>
      <c r="B1744" s="2" t="s">
        <v>2643</v>
      </c>
      <c r="C1744" s="2" t="s">
        <v>29</v>
      </c>
    </row>
    <row r="1745" spans="1:3">
      <c r="A1745" s="2" t="s">
        <v>3856</v>
      </c>
      <c r="B1745" s="2" t="s">
        <v>2993</v>
      </c>
      <c r="C1745" s="2" t="s">
        <v>2994</v>
      </c>
    </row>
    <row r="1746" spans="1:3">
      <c r="A1746" s="373" t="s">
        <v>3857</v>
      </c>
      <c r="B1746" s="374" t="s">
        <v>3858</v>
      </c>
      <c r="C1746" s="373" t="s">
        <v>29</v>
      </c>
    </row>
    <row r="1747" spans="1:3">
      <c r="A1747" s="2" t="s">
        <v>3859</v>
      </c>
      <c r="B1747" s="2" t="s">
        <v>3860</v>
      </c>
      <c r="C1747" s="2" t="s">
        <v>29</v>
      </c>
    </row>
    <row r="1748" spans="1:3">
      <c r="A1748" s="2" t="s">
        <v>3848</v>
      </c>
      <c r="B1748" s="2" t="s">
        <v>2232</v>
      </c>
      <c r="C1748" s="2" t="s">
        <v>2233</v>
      </c>
    </row>
    <row r="1749" spans="1:3">
      <c r="A1749" s="2" t="s">
        <v>3850</v>
      </c>
      <c r="B1749" s="2" t="s">
        <v>2069</v>
      </c>
      <c r="C1749" s="2" t="s">
        <v>2070</v>
      </c>
    </row>
    <row r="1750" spans="1:3">
      <c r="A1750" s="2" t="s">
        <v>2065</v>
      </c>
      <c r="B1750" s="2" t="s">
        <v>2066</v>
      </c>
      <c r="C1750" s="2" t="s">
        <v>2067</v>
      </c>
    </row>
    <row r="1751" spans="1:3">
      <c r="A1751" s="2" t="s">
        <v>3861</v>
      </c>
      <c r="B1751" s="2" t="s">
        <v>3862</v>
      </c>
      <c r="C1751" s="2" t="s">
        <v>3863</v>
      </c>
    </row>
    <row r="1752" spans="1:3">
      <c r="A1752" s="2" t="s">
        <v>3864</v>
      </c>
      <c r="B1752" s="2" t="s">
        <v>3462</v>
      </c>
      <c r="C1752" s="2" t="s">
        <v>3463</v>
      </c>
    </row>
    <row r="1753" spans="1:3">
      <c r="A1753" s="2" t="s">
        <v>3865</v>
      </c>
      <c r="B1753" s="2" t="s">
        <v>3866</v>
      </c>
      <c r="C1753" s="2" t="s">
        <v>29</v>
      </c>
    </row>
    <row r="1754" spans="1:3">
      <c r="A1754" s="2" t="s">
        <v>3867</v>
      </c>
      <c r="B1754" s="2" t="s">
        <v>3868</v>
      </c>
      <c r="C1754" s="61" t="s">
        <v>29</v>
      </c>
    </row>
    <row r="1755" spans="1:3">
      <c r="A1755" s="2" t="s">
        <v>3869</v>
      </c>
      <c r="B1755" s="2" t="s">
        <v>3870</v>
      </c>
      <c r="C1755" s="2" t="s">
        <v>29</v>
      </c>
    </row>
    <row r="1756" spans="1:3">
      <c r="A1756" s="373" t="s">
        <v>3871</v>
      </c>
      <c r="B1756" s="374" t="s">
        <v>2643</v>
      </c>
      <c r="C1756" s="373" t="s">
        <v>3872</v>
      </c>
    </row>
    <row r="1757" spans="1:3">
      <c r="A1757" s="373" t="s">
        <v>3873</v>
      </c>
      <c r="B1757" s="374" t="s">
        <v>3876</v>
      </c>
      <c r="C1757" s="61" t="s">
        <v>29</v>
      </c>
    </row>
    <row r="1758" spans="1:3">
      <c r="A1758" s="2" t="s">
        <v>3874</v>
      </c>
      <c r="B1758" s="2" t="s">
        <v>3875</v>
      </c>
      <c r="C1758" s="61" t="s">
        <v>29</v>
      </c>
    </row>
    <row r="1759" spans="1:3">
      <c r="A1759" s="373" t="s">
        <v>3877</v>
      </c>
      <c r="B1759" s="374" t="s">
        <v>3878</v>
      </c>
      <c r="C1759" s="61" t="s">
        <v>29</v>
      </c>
    </row>
    <row r="1760" spans="1:3">
      <c r="A1760" s="373" t="s">
        <v>3879</v>
      </c>
      <c r="B1760" s="374" t="s">
        <v>3429</v>
      </c>
      <c r="C1760" s="61" t="s">
        <v>29</v>
      </c>
    </row>
    <row r="1761" spans="1:3">
      <c r="A1761" s="373" t="s">
        <v>3880</v>
      </c>
      <c r="B1761" s="374" t="s">
        <v>3833</v>
      </c>
      <c r="C1761" s="373" t="s">
        <v>29</v>
      </c>
    </row>
    <row r="1762" spans="1:3">
      <c r="A1762" s="61" t="s">
        <v>3882</v>
      </c>
      <c r="B1762" s="2" t="s">
        <v>3881</v>
      </c>
      <c r="C1762" s="61" t="s">
        <v>29</v>
      </c>
    </row>
    <row r="1763" spans="1:3">
      <c r="A1763" s="2" t="s">
        <v>3883</v>
      </c>
      <c r="B1763" s="2" t="s">
        <v>3884</v>
      </c>
      <c r="C1763" s="61" t="s">
        <v>29</v>
      </c>
    </row>
    <row r="1764" spans="1:3">
      <c r="A1764" s="2" t="s">
        <v>3885</v>
      </c>
      <c r="B1764" s="2" t="s">
        <v>3886</v>
      </c>
      <c r="C1764" s="61" t="s">
        <v>29</v>
      </c>
    </row>
    <row r="1765" spans="1:3">
      <c r="A1765" s="373" t="s">
        <v>3887</v>
      </c>
      <c r="B1765" s="374" t="s">
        <v>3888</v>
      </c>
      <c r="C1765" s="61" t="s">
        <v>29</v>
      </c>
    </row>
    <row r="1766" spans="1:3">
      <c r="A1766" s="2" t="s">
        <v>3889</v>
      </c>
      <c r="B1766" s="2" t="s">
        <v>3890</v>
      </c>
      <c r="C1766" s="61" t="s">
        <v>3891</v>
      </c>
    </row>
    <row r="1767" spans="1:3">
      <c r="A1767" s="2" t="s">
        <v>3892</v>
      </c>
      <c r="B1767" s="2" t="s">
        <v>3893</v>
      </c>
    </row>
    <row r="1768" spans="1:3">
      <c r="A1768" s="374" t="s">
        <v>3894</v>
      </c>
      <c r="B1768" s="374" t="s">
        <v>779</v>
      </c>
      <c r="C1768" s="416" t="s">
        <v>793</v>
      </c>
    </row>
    <row r="1769" spans="1:3">
      <c r="A1769" s="61" t="s">
        <v>3895</v>
      </c>
      <c r="B1769" s="61" t="s">
        <v>3896</v>
      </c>
      <c r="C1769" s="61" t="s">
        <v>683</v>
      </c>
    </row>
    <row r="1770" spans="1:3">
      <c r="A1770" s="373" t="s">
        <v>3897</v>
      </c>
      <c r="B1770" s="374" t="s">
        <v>3898</v>
      </c>
    </row>
    <row r="1771" spans="1:3" ht="13.5">
      <c r="A1771" s="373" t="s">
        <v>3899</v>
      </c>
      <c r="B1771" s="374" t="s">
        <v>2913</v>
      </c>
      <c r="C1771" s="432" t="s">
        <v>2914</v>
      </c>
    </row>
    <row r="1772" spans="1:3">
      <c r="A1772" s="373" t="s">
        <v>2868</v>
      </c>
      <c r="B1772" s="374" t="s">
        <v>2869</v>
      </c>
      <c r="C1772" s="373" t="s">
        <v>29</v>
      </c>
    </row>
    <row r="1773" spans="1:3">
      <c r="A1773" s="373" t="s">
        <v>3900</v>
      </c>
      <c r="B1773" s="374" t="s">
        <v>2646</v>
      </c>
      <c r="C1773" s="373" t="s">
        <v>29</v>
      </c>
    </row>
    <row r="1774" spans="1:3">
      <c r="A1774" s="373" t="s">
        <v>3901</v>
      </c>
      <c r="B1774" s="374" t="s">
        <v>3902</v>
      </c>
      <c r="C1774" s="373" t="s">
        <v>29</v>
      </c>
    </row>
    <row r="1775" spans="1:3">
      <c r="A1775" s="373" t="s">
        <v>3903</v>
      </c>
      <c r="B1775" s="374" t="s">
        <v>3904</v>
      </c>
      <c r="C1775" s="373" t="s">
        <v>29</v>
      </c>
    </row>
    <row r="1776" spans="1:3">
      <c r="A1776" s="2" t="s">
        <v>3905</v>
      </c>
      <c r="B1776" s="2" t="s">
        <v>3906</v>
      </c>
      <c r="C1776" s="61" t="s">
        <v>29</v>
      </c>
    </row>
    <row r="1777" spans="1:3">
      <c r="A1777" s="2" t="s">
        <v>3907</v>
      </c>
      <c r="B1777" s="2" t="s">
        <v>3908</v>
      </c>
      <c r="C1777" s="61" t="s">
        <v>29</v>
      </c>
    </row>
    <row r="1778" spans="1:3">
      <c r="A1778" s="373" t="s">
        <v>3897</v>
      </c>
      <c r="B1778" s="374" t="s">
        <v>3898</v>
      </c>
      <c r="C1778" s="373"/>
    </row>
    <row r="1779" spans="1:3" ht="15">
      <c r="A1779" s="435" t="s">
        <v>3565</v>
      </c>
      <c r="B1779" s="435" t="s">
        <v>3564</v>
      </c>
      <c r="C1779" s="436" t="s">
        <v>3910</v>
      </c>
    </row>
    <row r="1780" spans="1:3">
      <c r="A1780" s="373" t="s">
        <v>3911</v>
      </c>
      <c r="B1780" s="374" t="s">
        <v>1738</v>
      </c>
      <c r="C1780" s="373" t="s">
        <v>29</v>
      </c>
    </row>
    <row r="1781" spans="1:3">
      <c r="A1781" s="373" t="s">
        <v>3912</v>
      </c>
      <c r="B1781" s="374" t="s">
        <v>378</v>
      </c>
      <c r="C1781" s="373" t="s">
        <v>29</v>
      </c>
    </row>
    <row r="1782" spans="1:3">
      <c r="A1782" s="373" t="s">
        <v>3913</v>
      </c>
      <c r="B1782" s="374" t="s">
        <v>2949</v>
      </c>
      <c r="C1782" s="373" t="s">
        <v>29</v>
      </c>
    </row>
    <row r="1783" spans="1:3">
      <c r="A1783" s="373" t="s">
        <v>3907</v>
      </c>
      <c r="B1783" s="374" t="s">
        <v>3908</v>
      </c>
      <c r="C1783" s="373" t="s">
        <v>29</v>
      </c>
    </row>
    <row r="1784" spans="1:3">
      <c r="A1784" s="373" t="s">
        <v>3905</v>
      </c>
      <c r="B1784" s="374" t="s">
        <v>3906</v>
      </c>
      <c r="C1784" s="373" t="s">
        <v>29</v>
      </c>
    </row>
    <row r="1785" spans="1:3">
      <c r="A1785" s="373" t="s">
        <v>3914</v>
      </c>
      <c r="B1785" s="374" t="s">
        <v>3915</v>
      </c>
      <c r="C1785" s="373" t="s">
        <v>29</v>
      </c>
    </row>
    <row r="1786" spans="1:3">
      <c r="A1786" s="373" t="s">
        <v>3918</v>
      </c>
      <c r="B1786" s="374" t="s">
        <v>3919</v>
      </c>
      <c r="C1786" s="373" t="s">
        <v>29</v>
      </c>
    </row>
    <row r="1787" spans="1:3" ht="13.5">
      <c r="A1787" s="373" t="s">
        <v>3899</v>
      </c>
      <c r="B1787" s="374" t="s">
        <v>2913</v>
      </c>
      <c r="C1787" s="432" t="s">
        <v>2914</v>
      </c>
    </row>
    <row r="1788" spans="1:3">
      <c r="A1788" s="373" t="s">
        <v>2868</v>
      </c>
      <c r="B1788" s="374" t="s">
        <v>2869</v>
      </c>
      <c r="C1788" s="373" t="s">
        <v>29</v>
      </c>
    </row>
    <row r="1789" spans="1:3">
      <c r="A1789" s="373" t="s">
        <v>3900</v>
      </c>
      <c r="B1789" s="374" t="s">
        <v>2646</v>
      </c>
      <c r="C1789" s="373" t="s">
        <v>29</v>
      </c>
    </row>
    <row r="1790" spans="1:3">
      <c r="A1790" s="373" t="s">
        <v>3901</v>
      </c>
      <c r="B1790" s="374" t="s">
        <v>3902</v>
      </c>
      <c r="C1790" s="373" t="s">
        <v>29</v>
      </c>
    </row>
    <row r="1791" spans="1:3">
      <c r="A1791" s="373" t="s">
        <v>3903</v>
      </c>
      <c r="B1791" s="374" t="s">
        <v>3904</v>
      </c>
      <c r="C1791" s="373" t="s">
        <v>29</v>
      </c>
    </row>
    <row r="1792" spans="1:3">
      <c r="A1792" s="2" t="s">
        <v>3929</v>
      </c>
      <c r="B1792" s="2" t="s">
        <v>3930</v>
      </c>
      <c r="C1792" s="929" t="s">
        <v>4343</v>
      </c>
    </row>
    <row r="1793" spans="1:3">
      <c r="A1793" s="2" t="s">
        <v>3936</v>
      </c>
      <c r="B1793" s="2" t="s">
        <v>3884</v>
      </c>
      <c r="C1793" s="61" t="s">
        <v>29</v>
      </c>
    </row>
    <row r="1794" spans="1:3">
      <c r="A1794" s="373" t="s">
        <v>3937</v>
      </c>
      <c r="B1794" s="374" t="s">
        <v>685</v>
      </c>
      <c r="C1794" s="392" t="s">
        <v>3938</v>
      </c>
    </row>
    <row r="1795" spans="1:3">
      <c r="A1795" s="373" t="s">
        <v>3901</v>
      </c>
      <c r="B1795" s="374" t="s">
        <v>3902</v>
      </c>
      <c r="C1795" s="373" t="s">
        <v>29</v>
      </c>
    </row>
    <row r="1796" spans="1:3">
      <c r="A1796" s="373" t="s">
        <v>3903</v>
      </c>
      <c r="B1796" s="374" t="s">
        <v>3904</v>
      </c>
      <c r="C1796" s="373" t="s">
        <v>29</v>
      </c>
    </row>
    <row r="1797" spans="1:3">
      <c r="A1797" s="373" t="s">
        <v>3939</v>
      </c>
      <c r="B1797" s="374" t="s">
        <v>3940</v>
      </c>
      <c r="C1797" s="373" t="s">
        <v>29</v>
      </c>
    </row>
    <row r="1798" spans="1:3">
      <c r="A1798" s="373" t="s">
        <v>3941</v>
      </c>
      <c r="B1798" s="374" t="s">
        <v>3942</v>
      </c>
      <c r="C1798" s="373" t="s">
        <v>29</v>
      </c>
    </row>
    <row r="1799" spans="1:3">
      <c r="A1799" s="2" t="s">
        <v>3412</v>
      </c>
      <c r="B1799" s="2" t="s">
        <v>2904</v>
      </c>
      <c r="C1799" s="61" t="s">
        <v>29</v>
      </c>
    </row>
    <row r="1800" spans="1:3">
      <c r="A1800" s="2" t="s">
        <v>3943</v>
      </c>
      <c r="B1800" s="2" t="s">
        <v>3860</v>
      </c>
      <c r="C1800" s="61" t="s">
        <v>29</v>
      </c>
    </row>
    <row r="1801" spans="1:3">
      <c r="A1801" s="373" t="s">
        <v>3944</v>
      </c>
      <c r="B1801" s="374" t="s">
        <v>4055</v>
      </c>
      <c r="C1801" s="61" t="s">
        <v>29</v>
      </c>
    </row>
    <row r="1802" spans="1:3">
      <c r="A1802" s="2" t="s">
        <v>3945</v>
      </c>
      <c r="B1802" s="2" t="s">
        <v>3946</v>
      </c>
      <c r="C1802" s="61" t="s">
        <v>29</v>
      </c>
    </row>
    <row r="1803" spans="1:3">
      <c r="A1803" s="2" t="s">
        <v>3947</v>
      </c>
      <c r="B1803" s="2" t="s">
        <v>3948</v>
      </c>
      <c r="C1803" s="61" t="s">
        <v>29</v>
      </c>
    </row>
    <row r="1804" spans="1:3">
      <c r="A1804" s="373" t="s">
        <v>3951</v>
      </c>
      <c r="B1804" s="374" t="s">
        <v>3952</v>
      </c>
      <c r="C1804" s="373" t="s">
        <v>29</v>
      </c>
    </row>
    <row r="1805" spans="1:3">
      <c r="A1805" s="2" t="s">
        <v>3954</v>
      </c>
      <c r="B1805" s="2" t="s">
        <v>3908</v>
      </c>
      <c r="C1805" s="2" t="s">
        <v>29</v>
      </c>
    </row>
    <row r="1806" spans="1:3">
      <c r="A1806" s="2" t="s">
        <v>3955</v>
      </c>
      <c r="B1806" s="2" t="s">
        <v>3433</v>
      </c>
    </row>
    <row r="1807" spans="1:3" ht="13.5">
      <c r="A1807" s="61" t="s">
        <v>3956</v>
      </c>
      <c r="B1807" s="50" t="s">
        <v>2913</v>
      </c>
      <c r="C1807" s="66" t="s">
        <v>3957</v>
      </c>
    </row>
    <row r="1808" spans="1:3">
      <c r="A1808" s="2" t="s">
        <v>3945</v>
      </c>
      <c r="B1808" s="2" t="s">
        <v>3946</v>
      </c>
      <c r="C1808" s="2" t="s">
        <v>29</v>
      </c>
    </row>
    <row r="1809" spans="1:3">
      <c r="A1809" s="2" t="s">
        <v>3958</v>
      </c>
      <c r="B1809" s="2" t="s">
        <v>3959</v>
      </c>
      <c r="C1809" s="2" t="s">
        <v>29</v>
      </c>
    </row>
    <row r="1810" spans="1:3">
      <c r="A1810" s="2" t="s">
        <v>3960</v>
      </c>
      <c r="B1810" s="2" t="s">
        <v>566</v>
      </c>
      <c r="C1810" s="61" t="s">
        <v>567</v>
      </c>
    </row>
    <row r="1811" spans="1:3">
      <c r="A1811" s="2" t="s">
        <v>3961</v>
      </c>
      <c r="B1811" s="2" t="s">
        <v>3962</v>
      </c>
      <c r="C1811" s="61" t="s">
        <v>4340</v>
      </c>
    </row>
    <row r="1812" spans="1:3">
      <c r="A1812" s="373" t="s">
        <v>3963</v>
      </c>
      <c r="B1812" s="374" t="s">
        <v>2488</v>
      </c>
      <c r="C1812" s="373" t="s">
        <v>29</v>
      </c>
    </row>
    <row r="1813" spans="1:3">
      <c r="A1813" s="2" t="s">
        <v>3964</v>
      </c>
      <c r="B1813" s="2" t="s">
        <v>3965</v>
      </c>
      <c r="C1813" s="2" t="s">
        <v>3966</v>
      </c>
    </row>
    <row r="1814" spans="1:3">
      <c r="A1814" s="373" t="s">
        <v>3968</v>
      </c>
      <c r="B1814" s="374" t="s">
        <v>3969</v>
      </c>
      <c r="C1814" s="373" t="s">
        <v>29</v>
      </c>
    </row>
    <row r="1815" spans="1:3">
      <c r="A1815" s="373" t="s">
        <v>3971</v>
      </c>
      <c r="B1815" s="374" t="s">
        <v>3972</v>
      </c>
      <c r="C1815" s="373"/>
    </row>
    <row r="1816" spans="1:3">
      <c r="A1816" s="373" t="s">
        <v>3973</v>
      </c>
      <c r="B1816" s="374" t="s">
        <v>3974</v>
      </c>
      <c r="C1816" s="373"/>
    </row>
    <row r="1817" spans="1:3">
      <c r="A1817" s="373" t="s">
        <v>3975</v>
      </c>
      <c r="B1817" s="374" t="s">
        <v>3976</v>
      </c>
      <c r="C1817" s="373"/>
    </row>
    <row r="1818" spans="1:3">
      <c r="A1818" s="373" t="s">
        <v>3977</v>
      </c>
      <c r="B1818" s="374" t="s">
        <v>3978</v>
      </c>
      <c r="C1818" s="373" t="s">
        <v>4345</v>
      </c>
    </row>
    <row r="1819" spans="1:3">
      <c r="A1819" s="373" t="s">
        <v>3979</v>
      </c>
      <c r="B1819" s="374" t="s">
        <v>3660</v>
      </c>
      <c r="C1819" s="373" t="s">
        <v>29</v>
      </c>
    </row>
    <row r="1820" spans="1:3">
      <c r="A1820" s="373" t="s">
        <v>3980</v>
      </c>
      <c r="B1820" s="374" t="s">
        <v>3981</v>
      </c>
      <c r="C1820" s="373"/>
    </row>
    <row r="1821" spans="1:3" ht="15">
      <c r="A1821" s="373" t="s">
        <v>3982</v>
      </c>
      <c r="B1821" s="374" t="s">
        <v>2671</v>
      </c>
      <c r="C1821" s="445" t="s">
        <v>3983</v>
      </c>
    </row>
    <row r="1822" spans="1:3">
      <c r="A1822" s="373" t="s">
        <v>3984</v>
      </c>
      <c r="B1822" s="374" t="s">
        <v>3516</v>
      </c>
      <c r="C1822" s="373" t="s">
        <v>29</v>
      </c>
    </row>
    <row r="1823" spans="1:3">
      <c r="A1823" s="373" t="s">
        <v>3937</v>
      </c>
      <c r="B1823" s="374" t="s">
        <v>685</v>
      </c>
      <c r="C1823" s="373" t="s">
        <v>29</v>
      </c>
    </row>
    <row r="1824" spans="1:3">
      <c r="A1824" s="373" t="s">
        <v>3985</v>
      </c>
      <c r="B1824" s="374" t="s">
        <v>3986</v>
      </c>
      <c r="C1824" s="373" t="s">
        <v>29</v>
      </c>
    </row>
    <row r="1825" spans="1:3">
      <c r="A1825" s="373" t="s">
        <v>3936</v>
      </c>
      <c r="B1825" s="374" t="s">
        <v>3884</v>
      </c>
      <c r="C1825" s="373" t="s">
        <v>29</v>
      </c>
    </row>
    <row r="1826" spans="1:3">
      <c r="A1826" s="373" t="s">
        <v>3987</v>
      </c>
      <c r="B1826" s="374" t="s">
        <v>3952</v>
      </c>
      <c r="C1826" s="373" t="s">
        <v>29</v>
      </c>
    </row>
    <row r="1827" spans="1:3">
      <c r="A1827" s="373" t="s">
        <v>3988</v>
      </c>
      <c r="B1827" s="374" t="s">
        <v>3989</v>
      </c>
      <c r="C1827" s="373" t="s">
        <v>29</v>
      </c>
    </row>
    <row r="1828" spans="1:3">
      <c r="A1828" s="373" t="s">
        <v>3990</v>
      </c>
      <c r="B1828" s="374" t="s">
        <v>3991</v>
      </c>
      <c r="C1828" s="373" t="s">
        <v>3330</v>
      </c>
    </row>
    <row r="1829" spans="1:3">
      <c r="A1829" s="373" t="s">
        <v>3996</v>
      </c>
      <c r="B1829" s="374" t="s">
        <v>3997</v>
      </c>
      <c r="C1829" s="373" t="s">
        <v>29</v>
      </c>
    </row>
    <row r="1830" spans="1:3">
      <c r="A1830" s="373" t="s">
        <v>3998</v>
      </c>
      <c r="B1830" s="374" t="s">
        <v>3999</v>
      </c>
      <c r="C1830" s="373" t="s">
        <v>29</v>
      </c>
    </row>
    <row r="1831" spans="1:3">
      <c r="A1831" s="373" t="s">
        <v>4000</v>
      </c>
      <c r="B1831" s="374" t="s">
        <v>4001</v>
      </c>
      <c r="C1831" s="373" t="s">
        <v>4323</v>
      </c>
    </row>
    <row r="1832" spans="1:3">
      <c r="A1832" s="2" t="s">
        <v>4003</v>
      </c>
      <c r="B1832" s="2" t="s">
        <v>4004</v>
      </c>
      <c r="C1832" s="61" t="s">
        <v>29</v>
      </c>
    </row>
    <row r="1833" spans="1:3">
      <c r="A1833" s="373" t="s">
        <v>4006</v>
      </c>
      <c r="B1833" s="374" t="s">
        <v>4007</v>
      </c>
      <c r="C1833" s="61" t="s">
        <v>29</v>
      </c>
    </row>
    <row r="1834" spans="1:3">
      <c r="A1834" s="373" t="s">
        <v>4011</v>
      </c>
      <c r="B1834" s="374" t="s">
        <v>4012</v>
      </c>
      <c r="C1834" s="373" t="s">
        <v>29</v>
      </c>
    </row>
    <row r="1835" spans="1:3">
      <c r="A1835" s="373" t="s">
        <v>4013</v>
      </c>
      <c r="B1835" s="374" t="s">
        <v>4014</v>
      </c>
      <c r="C1835" s="373" t="s">
        <v>29</v>
      </c>
    </row>
    <row r="1836" spans="1:3">
      <c r="A1836" s="2" t="s">
        <v>4015</v>
      </c>
      <c r="B1836" s="2" t="s">
        <v>4016</v>
      </c>
      <c r="C1836" s="61" t="s">
        <v>29</v>
      </c>
    </row>
    <row r="1837" spans="1:3">
      <c r="A1837" s="373" t="s">
        <v>4017</v>
      </c>
      <c r="B1837" s="374" t="s">
        <v>4018</v>
      </c>
      <c r="C1837" s="61" t="s">
        <v>29</v>
      </c>
    </row>
    <row r="1838" spans="1:3">
      <c r="A1838" s="2" t="s">
        <v>4019</v>
      </c>
      <c r="B1838" s="2" t="s">
        <v>2795</v>
      </c>
      <c r="C1838" s="61" t="s">
        <v>29</v>
      </c>
    </row>
    <row r="1839" spans="1:3">
      <c r="A1839" s="2" t="s">
        <v>4020</v>
      </c>
      <c r="B1839" s="2" t="s">
        <v>4021</v>
      </c>
      <c r="C1839" s="61" t="s">
        <v>29</v>
      </c>
    </row>
    <row r="1840" spans="1:3">
      <c r="A1840" s="373" t="s">
        <v>4024</v>
      </c>
      <c r="B1840" s="374" t="s">
        <v>4025</v>
      </c>
      <c r="C1840" s="373" t="s">
        <v>29</v>
      </c>
    </row>
    <row r="1841" spans="1:4">
      <c r="A1841" s="2" t="s">
        <v>4026</v>
      </c>
      <c r="B1841" s="2" t="s">
        <v>2747</v>
      </c>
      <c r="C1841" s="61" t="s">
        <v>29</v>
      </c>
    </row>
    <row r="1842" spans="1:4">
      <c r="A1842" s="373" t="s">
        <v>4027</v>
      </c>
      <c r="B1842" s="374" t="s">
        <v>4028</v>
      </c>
      <c r="C1842" s="373" t="s">
        <v>29</v>
      </c>
      <c r="D1842" s="61"/>
    </row>
    <row r="1843" spans="1:4">
      <c r="A1843" s="373" t="s">
        <v>4029</v>
      </c>
      <c r="B1843" s="374" t="s">
        <v>4030</v>
      </c>
      <c r="C1843" s="373" t="s">
        <v>29</v>
      </c>
      <c r="D1843" s="61"/>
    </row>
    <row r="1844" spans="1:4">
      <c r="A1844" s="373" t="s">
        <v>4031</v>
      </c>
      <c r="B1844" s="374" t="s">
        <v>4032</v>
      </c>
      <c r="C1844" s="373" t="s">
        <v>29</v>
      </c>
      <c r="D1844" s="61"/>
    </row>
    <row r="1845" spans="1:4">
      <c r="A1845" s="373" t="s">
        <v>4033</v>
      </c>
      <c r="B1845" s="374" t="s">
        <v>4034</v>
      </c>
      <c r="C1845" s="373" t="s">
        <v>29</v>
      </c>
      <c r="D1845" s="61"/>
    </row>
    <row r="1846" spans="1:4">
      <c r="A1846" s="373" t="s">
        <v>4035</v>
      </c>
      <c r="B1846" s="374" t="s">
        <v>1314</v>
      </c>
      <c r="C1846" s="373" t="s">
        <v>29</v>
      </c>
      <c r="D1846" s="61"/>
    </row>
    <row r="1847" spans="1:4">
      <c r="A1847" s="373" t="s">
        <v>649</v>
      </c>
      <c r="B1847" s="374" t="s">
        <v>650</v>
      </c>
      <c r="C1847" s="373" t="s">
        <v>29</v>
      </c>
      <c r="D1847" s="61"/>
    </row>
    <row r="1848" spans="1:4">
      <c r="A1848" s="373" t="s">
        <v>3190</v>
      </c>
      <c r="B1848" s="374" t="s">
        <v>2910</v>
      </c>
      <c r="C1848" s="61" t="s">
        <v>29</v>
      </c>
    </row>
    <row r="1849" spans="1:4">
      <c r="A1849" s="373" t="s">
        <v>4036</v>
      </c>
      <c r="B1849" s="374" t="s">
        <v>4037</v>
      </c>
      <c r="C1849" s="61" t="s">
        <v>29</v>
      </c>
    </row>
    <row r="1850" spans="1:4">
      <c r="A1850" s="373" t="s">
        <v>4038</v>
      </c>
      <c r="B1850" s="374" t="s">
        <v>4039</v>
      </c>
      <c r="C1850" s="61" t="s">
        <v>29</v>
      </c>
    </row>
    <row r="1851" spans="1:4">
      <c r="A1851" s="373" t="s">
        <v>4013</v>
      </c>
      <c r="B1851" s="374" t="s">
        <v>4014</v>
      </c>
      <c r="C1851" s="61" t="s">
        <v>29</v>
      </c>
    </row>
    <row r="1852" spans="1:4">
      <c r="A1852" s="373" t="s">
        <v>4015</v>
      </c>
      <c r="B1852" s="374" t="s">
        <v>4016</v>
      </c>
      <c r="C1852" s="61" t="s">
        <v>29</v>
      </c>
    </row>
    <row r="1853" spans="1:4">
      <c r="A1853" s="373" t="s">
        <v>4017</v>
      </c>
      <c r="B1853" s="374" t="s">
        <v>4018</v>
      </c>
      <c r="C1853" s="61" t="s">
        <v>29</v>
      </c>
    </row>
    <row r="1854" spans="1:4">
      <c r="A1854" s="373" t="s">
        <v>4019</v>
      </c>
      <c r="B1854" s="374" t="s">
        <v>2795</v>
      </c>
      <c r="C1854" s="61" t="s">
        <v>29</v>
      </c>
    </row>
    <row r="1855" spans="1:4">
      <c r="A1855" s="373" t="s">
        <v>4040</v>
      </c>
      <c r="B1855" s="451" t="s">
        <v>914</v>
      </c>
      <c r="C1855" s="61" t="s">
        <v>29</v>
      </c>
    </row>
    <row r="1856" spans="1:4">
      <c r="A1856" s="373" t="s">
        <v>4020</v>
      </c>
      <c r="B1856" s="374" t="s">
        <v>4021</v>
      </c>
      <c r="C1856" s="61" t="s">
        <v>29</v>
      </c>
    </row>
    <row r="1857" spans="1:3">
      <c r="A1857" s="373" t="s">
        <v>4022</v>
      </c>
      <c r="B1857" s="374" t="s">
        <v>4023</v>
      </c>
      <c r="C1857" s="61" t="s">
        <v>29</v>
      </c>
    </row>
    <row r="1858" spans="1:3">
      <c r="A1858" s="2" t="s">
        <v>4041</v>
      </c>
      <c r="B1858" s="2" t="s">
        <v>4042</v>
      </c>
      <c r="C1858" s="61" t="s">
        <v>29</v>
      </c>
    </row>
    <row r="1859" spans="1:3">
      <c r="A1859" s="2" t="s">
        <v>4043</v>
      </c>
      <c r="B1859" s="2" t="s">
        <v>4044</v>
      </c>
      <c r="C1859" s="61" t="s">
        <v>29</v>
      </c>
    </row>
    <row r="1860" spans="1:3">
      <c r="A1860" s="373" t="s">
        <v>4047</v>
      </c>
      <c r="B1860" s="374" t="s">
        <v>2860</v>
      </c>
      <c r="C1860" s="373" t="s">
        <v>29</v>
      </c>
    </row>
    <row r="1861" spans="1:3">
      <c r="A1861" s="373" t="s">
        <v>4048</v>
      </c>
      <c r="B1861" s="374" t="s">
        <v>4049</v>
      </c>
      <c r="C1861" s="373" t="s">
        <v>29</v>
      </c>
    </row>
    <row r="1862" spans="1:3">
      <c r="A1862" s="2" t="s">
        <v>4050</v>
      </c>
      <c r="B1862" s="2" t="s">
        <v>3039</v>
      </c>
      <c r="C1862" s="2" t="s">
        <v>29</v>
      </c>
    </row>
    <row r="1863" spans="1:3">
      <c r="A1863" s="2" t="s">
        <v>4051</v>
      </c>
      <c r="B1863" s="2" t="s">
        <v>3969</v>
      </c>
    </row>
    <row r="1864" spans="1:3">
      <c r="A1864" s="2" t="s">
        <v>4052</v>
      </c>
      <c r="B1864" s="2" t="s">
        <v>3357</v>
      </c>
      <c r="C1864" s="61" t="s">
        <v>29</v>
      </c>
    </row>
    <row r="1865" spans="1:3">
      <c r="A1865" s="373" t="s">
        <v>4053</v>
      </c>
      <c r="B1865" s="374" t="s">
        <v>2869</v>
      </c>
      <c r="C1865" s="373" t="s">
        <v>29</v>
      </c>
    </row>
    <row r="1866" spans="1:3">
      <c r="A1866" s="373" t="s">
        <v>4054</v>
      </c>
      <c r="B1866" s="374" t="s">
        <v>4030</v>
      </c>
      <c r="C1866" s="61" t="s">
        <v>29</v>
      </c>
    </row>
    <row r="1867" spans="1:3">
      <c r="A1867" s="373" t="s">
        <v>4059</v>
      </c>
      <c r="B1867" s="374" t="s">
        <v>4060</v>
      </c>
      <c r="C1867" s="61" t="s">
        <v>29</v>
      </c>
    </row>
    <row r="1868" spans="1:3">
      <c r="A1868" s="373" t="s">
        <v>4061</v>
      </c>
      <c r="B1868" s="374" t="s">
        <v>4062</v>
      </c>
      <c r="C1868" s="61" t="s">
        <v>29</v>
      </c>
    </row>
    <row r="1869" spans="1:3">
      <c r="A1869" s="912" t="s">
        <v>4069</v>
      </c>
      <c r="B1869" s="2" t="s">
        <v>4070</v>
      </c>
      <c r="C1869" s="61" t="s">
        <v>29</v>
      </c>
    </row>
    <row r="1870" spans="1:3">
      <c r="A1870" s="373" t="s">
        <v>4071</v>
      </c>
      <c r="B1870" s="374" t="s">
        <v>4072</v>
      </c>
      <c r="C1870" s="61" t="s">
        <v>29</v>
      </c>
    </row>
    <row r="1871" spans="1:3">
      <c r="A1871" s="373" t="s">
        <v>4073</v>
      </c>
      <c r="B1871" s="374" t="s">
        <v>4074</v>
      </c>
      <c r="C1871" s="61" t="s">
        <v>29</v>
      </c>
    </row>
    <row r="1872" spans="1:3">
      <c r="A1872" s="373" t="s">
        <v>4075</v>
      </c>
      <c r="B1872" s="374" t="s">
        <v>4076</v>
      </c>
      <c r="C1872" s="61" t="s">
        <v>4322</v>
      </c>
    </row>
    <row r="1873" spans="1:3">
      <c r="A1873" s="2" t="s">
        <v>3720</v>
      </c>
      <c r="B1873" s="2" t="s">
        <v>3721</v>
      </c>
      <c r="C1873" s="61" t="s">
        <v>29</v>
      </c>
    </row>
    <row r="1874" spans="1:3">
      <c r="A1874" s="2" t="s">
        <v>4077</v>
      </c>
      <c r="B1874" s="2" t="s">
        <v>4078</v>
      </c>
      <c r="C1874" s="61" t="s">
        <v>29</v>
      </c>
    </row>
    <row r="1875" spans="1:3">
      <c r="A1875" s="2" t="s">
        <v>4079</v>
      </c>
      <c r="B1875" s="2" t="s">
        <v>4080</v>
      </c>
      <c r="C1875" s="61" t="s">
        <v>29</v>
      </c>
    </row>
    <row r="1876" spans="1:3">
      <c r="A1876" s="2" t="s">
        <v>4081</v>
      </c>
      <c r="B1876" s="2" t="s">
        <v>4078</v>
      </c>
      <c r="C1876" s="375" t="s">
        <v>29</v>
      </c>
    </row>
    <row r="1877" spans="1:3">
      <c r="A1877" s="2" t="s">
        <v>4082</v>
      </c>
      <c r="B1877" s="2" t="s">
        <v>4083</v>
      </c>
      <c r="C1877" s="61" t="s">
        <v>29</v>
      </c>
    </row>
    <row r="1878" spans="1:3">
      <c r="A1878" s="2" t="s">
        <v>4084</v>
      </c>
      <c r="B1878" s="2" t="s">
        <v>4085</v>
      </c>
      <c r="C1878" s="61" t="s">
        <v>29</v>
      </c>
    </row>
    <row r="1879" spans="1:3">
      <c r="A1879" s="2" t="s">
        <v>4089</v>
      </c>
      <c r="B1879" s="2" t="s">
        <v>3156</v>
      </c>
      <c r="C1879" s="902" t="s">
        <v>4330</v>
      </c>
    </row>
    <row r="1880" spans="1:3">
      <c r="A1880" s="2" t="s">
        <v>4090</v>
      </c>
      <c r="B1880" s="2" t="s">
        <v>3160</v>
      </c>
      <c r="C1880" s="61" t="s">
        <v>29</v>
      </c>
    </row>
    <row r="1881" spans="1:3">
      <c r="A1881" s="2" t="s">
        <v>4091</v>
      </c>
      <c r="B1881" s="2" t="s">
        <v>1499</v>
      </c>
      <c r="C1881" s="61" t="s">
        <v>29</v>
      </c>
    </row>
    <row r="1882" spans="1:3">
      <c r="A1882" s="2" t="s">
        <v>4092</v>
      </c>
      <c r="B1882" s="2" t="s">
        <v>4093</v>
      </c>
      <c r="C1882" s="61" t="s">
        <v>29</v>
      </c>
    </row>
    <row r="1883" spans="1:3">
      <c r="A1883" s="373" t="s">
        <v>4096</v>
      </c>
      <c r="B1883" s="374" t="s">
        <v>3155</v>
      </c>
      <c r="C1883" s="61" t="s">
        <v>29</v>
      </c>
    </row>
    <row r="1884" spans="1:3">
      <c r="A1884" s="373" t="s">
        <v>4097</v>
      </c>
      <c r="B1884" s="374" t="s">
        <v>2412</v>
      </c>
      <c r="C1884" s="375" t="s">
        <v>29</v>
      </c>
    </row>
    <row r="1885" spans="1:3">
      <c r="A1885" s="2" t="s">
        <v>4100</v>
      </c>
      <c r="B1885" s="2" t="s">
        <v>4101</v>
      </c>
      <c r="C1885" s="375" t="s">
        <v>29</v>
      </c>
    </row>
    <row r="1886" spans="1:3">
      <c r="A1886" s="2" t="s">
        <v>4102</v>
      </c>
      <c r="B1886" s="2" t="s">
        <v>4083</v>
      </c>
      <c r="C1886" s="61" t="s">
        <v>29</v>
      </c>
    </row>
    <row r="1887" spans="1:3">
      <c r="A1887" s="373" t="s">
        <v>4103</v>
      </c>
      <c r="B1887" s="374" t="s">
        <v>3792</v>
      </c>
      <c r="C1887" s="373" t="s">
        <v>4104</v>
      </c>
    </row>
    <row r="1888" spans="1:3">
      <c r="A1888" s="2" t="s">
        <v>4105</v>
      </c>
      <c r="B1888" s="2" t="s">
        <v>4106</v>
      </c>
      <c r="C1888" s="375" t="s">
        <v>29</v>
      </c>
    </row>
    <row r="1889" spans="1:3">
      <c r="A1889" s="373" t="s">
        <v>4107</v>
      </c>
      <c r="B1889" s="374" t="s">
        <v>4108</v>
      </c>
      <c r="C1889" s="373" t="s">
        <v>29</v>
      </c>
    </row>
    <row r="1890" spans="1:3">
      <c r="A1890" s="373" t="s">
        <v>3440</v>
      </c>
      <c r="B1890" s="374" t="s">
        <v>2525</v>
      </c>
      <c r="C1890" s="61" t="s">
        <v>29</v>
      </c>
    </row>
    <row r="1891" spans="1:3">
      <c r="A1891" s="373" t="s">
        <v>4109</v>
      </c>
      <c r="B1891" s="374" t="s">
        <v>4110</v>
      </c>
      <c r="C1891" s="61" t="s">
        <v>29</v>
      </c>
    </row>
    <row r="1892" spans="1:3">
      <c r="A1892" s="373" t="s">
        <v>4111</v>
      </c>
      <c r="B1892" s="374" t="s">
        <v>4112</v>
      </c>
      <c r="C1892" s="61" t="s">
        <v>29</v>
      </c>
    </row>
    <row r="1893" spans="1:3">
      <c r="A1893" s="373" t="s">
        <v>4115</v>
      </c>
      <c r="B1893" s="374" t="s">
        <v>4116</v>
      </c>
      <c r="C1893" s="373" t="s">
        <v>29</v>
      </c>
    </row>
    <row r="1894" spans="1:3">
      <c r="A1894" s="373" t="s">
        <v>4117</v>
      </c>
      <c r="B1894" s="374" t="s">
        <v>4118</v>
      </c>
      <c r="C1894" s="373" t="s">
        <v>29</v>
      </c>
    </row>
    <row r="1895" spans="1:3">
      <c r="A1895" s="2" t="s">
        <v>4119</v>
      </c>
      <c r="B1895" s="2" t="s">
        <v>3233</v>
      </c>
      <c r="C1895" s="375" t="s">
        <v>29</v>
      </c>
    </row>
    <row r="1896" spans="1:3">
      <c r="A1896" s="2" t="s">
        <v>4121</v>
      </c>
      <c r="B1896" s="2" t="s">
        <v>4120</v>
      </c>
      <c r="C1896" s="61" t="s">
        <v>29</v>
      </c>
    </row>
    <row r="1897" spans="1:3">
      <c r="A1897" s="2" t="s">
        <v>4122</v>
      </c>
      <c r="B1897" s="2" t="s">
        <v>4123</v>
      </c>
      <c r="C1897" s="61" t="s">
        <v>29</v>
      </c>
    </row>
    <row r="1898" spans="1:3">
      <c r="A1898" s="2" t="s">
        <v>4124</v>
      </c>
      <c r="B1898" s="2" t="s">
        <v>4125</v>
      </c>
      <c r="C1898" s="61" t="s">
        <v>29</v>
      </c>
    </row>
    <row r="1899" spans="1:3">
      <c r="A1899" s="2" t="s">
        <v>4119</v>
      </c>
      <c r="B1899" s="2" t="s">
        <v>3233</v>
      </c>
      <c r="C1899" s="61" t="s">
        <v>29</v>
      </c>
    </row>
    <row r="1900" spans="1:3">
      <c r="A1900" s="373" t="s">
        <v>4121</v>
      </c>
      <c r="B1900" s="374" t="s">
        <v>4120</v>
      </c>
      <c r="C1900" s="61" t="s">
        <v>29</v>
      </c>
    </row>
    <row r="1901" spans="1:3">
      <c r="A1901" s="373" t="s">
        <v>4122</v>
      </c>
      <c r="B1901" s="374" t="s">
        <v>4123</v>
      </c>
      <c r="C1901" s="61" t="s">
        <v>29</v>
      </c>
    </row>
    <row r="1902" spans="1:3">
      <c r="A1902" s="373" t="s">
        <v>4126</v>
      </c>
      <c r="B1902" s="374" t="s">
        <v>4127</v>
      </c>
      <c r="C1902" s="61" t="s">
        <v>29</v>
      </c>
    </row>
    <row r="1903" spans="1:3">
      <c r="A1903" s="373" t="s">
        <v>4128</v>
      </c>
      <c r="B1903" s="374" t="s">
        <v>2090</v>
      </c>
      <c r="C1903" s="61" t="s">
        <v>29</v>
      </c>
    </row>
    <row r="1904" spans="1:3">
      <c r="A1904" s="373" t="s">
        <v>4129</v>
      </c>
      <c r="B1904" s="374" t="s">
        <v>2546</v>
      </c>
      <c r="C1904" s="61" t="s">
        <v>29</v>
      </c>
    </row>
    <row r="1905" spans="1:3">
      <c r="A1905" s="373" t="s">
        <v>4130</v>
      </c>
      <c r="B1905" s="374" t="s">
        <v>2541</v>
      </c>
      <c r="C1905" s="61" t="s">
        <v>29</v>
      </c>
    </row>
    <row r="1906" spans="1:3">
      <c r="A1906" s="2" t="s">
        <v>4131</v>
      </c>
      <c r="B1906" s="2" t="s">
        <v>3143</v>
      </c>
      <c r="C1906" s="61" t="s">
        <v>29</v>
      </c>
    </row>
    <row r="1907" spans="1:3">
      <c r="A1907" s="2" t="s">
        <v>4132</v>
      </c>
      <c r="B1907" s="2" t="s">
        <v>3991</v>
      </c>
      <c r="C1907" s="61" t="s">
        <v>3330</v>
      </c>
    </row>
    <row r="1908" spans="1:3">
      <c r="A1908" s="2" t="s">
        <v>4133</v>
      </c>
      <c r="B1908" s="61" t="s">
        <v>4134</v>
      </c>
      <c r="C1908" s="61" t="s">
        <v>4324</v>
      </c>
    </row>
    <row r="1909" spans="1:3">
      <c r="A1909" s="2" t="s">
        <v>1586</v>
      </c>
      <c r="B1909" s="2" t="s">
        <v>1587</v>
      </c>
      <c r="C1909" s="2" t="s">
        <v>4138</v>
      </c>
    </row>
    <row r="1910" spans="1:3">
      <c r="A1910" s="2" t="s">
        <v>1584</v>
      </c>
      <c r="B1910" s="2" t="s">
        <v>1585</v>
      </c>
      <c r="C1910" s="2" t="s">
        <v>4139</v>
      </c>
    </row>
    <row r="1911" spans="1:3">
      <c r="A1911" s="2" t="s">
        <v>1588</v>
      </c>
      <c r="B1911" s="2" t="s">
        <v>1589</v>
      </c>
      <c r="C1911" s="2" t="s">
        <v>4140</v>
      </c>
    </row>
    <row r="1912" spans="1:3">
      <c r="A1912" s="2" t="s">
        <v>1590</v>
      </c>
      <c r="B1912" s="2" t="s">
        <v>1591</v>
      </c>
      <c r="C1912" s="2" t="s">
        <v>4141</v>
      </c>
    </row>
    <row r="1913" spans="1:3">
      <c r="A1913" s="2" t="s">
        <v>1582</v>
      </c>
      <c r="B1913" s="2" t="s">
        <v>1583</v>
      </c>
      <c r="C1913" s="2" t="s">
        <v>4142</v>
      </c>
    </row>
    <row r="1914" spans="1:3">
      <c r="A1914" s="913" t="s">
        <v>4148</v>
      </c>
      <c r="B1914" s="913" t="s">
        <v>1538</v>
      </c>
      <c r="C1914" s="61" t="s">
        <v>29</v>
      </c>
    </row>
    <row r="1915" spans="1:3">
      <c r="A1915" s="373" t="s">
        <v>1529</v>
      </c>
      <c r="B1915" s="913" t="s">
        <v>4145</v>
      </c>
      <c r="C1915" s="61" t="s">
        <v>29</v>
      </c>
    </row>
    <row r="1916" spans="1:3">
      <c r="A1916" s="373" t="s">
        <v>4149</v>
      </c>
      <c r="B1916" s="913" t="s">
        <v>4146</v>
      </c>
    </row>
    <row r="1917" spans="1:3">
      <c r="A1917" s="373" t="s">
        <v>27</v>
      </c>
      <c r="B1917" s="913" t="s">
        <v>27</v>
      </c>
      <c r="C1917" s="61" t="s">
        <v>2871</v>
      </c>
    </row>
    <row r="1918" spans="1:3">
      <c r="A1918" s="373" t="s">
        <v>4150</v>
      </c>
      <c r="B1918" s="913" t="s">
        <v>4147</v>
      </c>
      <c r="C1918" s="61" t="s">
        <v>29</v>
      </c>
    </row>
    <row r="1919" spans="1:3">
      <c r="A1919" s="373" t="s">
        <v>4160</v>
      </c>
      <c r="B1919" s="374" t="s">
        <v>4163</v>
      </c>
      <c r="C1919" s="373" t="s">
        <v>29</v>
      </c>
    </row>
    <row r="1920" spans="1:3">
      <c r="A1920" s="2" t="s">
        <v>4164</v>
      </c>
      <c r="B1920" s="2" t="s">
        <v>4165</v>
      </c>
      <c r="C1920" s="395" t="s">
        <v>29</v>
      </c>
    </row>
    <row r="1921" spans="1:3">
      <c r="A1921" s="2" t="s">
        <v>4166</v>
      </c>
      <c r="B1921" s="2" t="s">
        <v>4167</v>
      </c>
      <c r="C1921" s="395" t="s">
        <v>29</v>
      </c>
    </row>
    <row r="1922" spans="1:3">
      <c r="A1922" s="373" t="s">
        <v>4169</v>
      </c>
      <c r="B1922" s="374" t="s">
        <v>3806</v>
      </c>
      <c r="C1922" s="373" t="s">
        <v>3807</v>
      </c>
    </row>
    <row r="1923" spans="1:3">
      <c r="A1923" s="373" t="s">
        <v>4170</v>
      </c>
      <c r="B1923" s="374" t="s">
        <v>4171</v>
      </c>
      <c r="C1923" s="373" t="s">
        <v>29</v>
      </c>
    </row>
    <row r="1924" spans="1:3">
      <c r="A1924" s="373" t="s">
        <v>4172</v>
      </c>
      <c r="B1924" s="374" t="s">
        <v>4173</v>
      </c>
      <c r="C1924" s="373" t="s">
        <v>29</v>
      </c>
    </row>
    <row r="1925" spans="1:3">
      <c r="A1925" s="373" t="s">
        <v>4174</v>
      </c>
      <c r="B1925" s="374" t="s">
        <v>4175</v>
      </c>
      <c r="C1925" s="373" t="s">
        <v>29</v>
      </c>
    </row>
    <row r="1926" spans="1:3">
      <c r="A1926" s="2" t="s">
        <v>4176</v>
      </c>
      <c r="B1926" s="2" t="s">
        <v>4177</v>
      </c>
      <c r="C1926" s="395" t="s">
        <v>29</v>
      </c>
    </row>
    <row r="1927" spans="1:3">
      <c r="A1927" s="2" t="s">
        <v>4178</v>
      </c>
      <c r="B1927" s="2" t="s">
        <v>4179</v>
      </c>
      <c r="C1927" s="395" t="s">
        <v>29</v>
      </c>
    </row>
    <row r="1928" spans="1:3">
      <c r="A1928" s="2" t="s">
        <v>4180</v>
      </c>
      <c r="B1928" s="2" t="s">
        <v>3974</v>
      </c>
      <c r="C1928" s="395" t="s">
        <v>29</v>
      </c>
    </row>
    <row r="1929" spans="1:3">
      <c r="A1929" s="2" t="s">
        <v>1271</v>
      </c>
      <c r="B1929" s="2" t="s">
        <v>1272</v>
      </c>
    </row>
    <row r="1930" spans="1:3">
      <c r="A1930" s="2" t="s">
        <v>4183</v>
      </c>
      <c r="B1930" s="2" t="s">
        <v>4184</v>
      </c>
      <c r="C1930" s="2" t="s">
        <v>29</v>
      </c>
    </row>
    <row r="1931" spans="1:3">
      <c r="A1931" s="2" t="s">
        <v>4185</v>
      </c>
      <c r="B1931" s="2" t="s">
        <v>4186</v>
      </c>
      <c r="C1931" s="2" t="s">
        <v>29</v>
      </c>
    </row>
    <row r="1932" spans="1:3">
      <c r="A1932" s="2" t="s">
        <v>4100</v>
      </c>
      <c r="B1932" s="2" t="s">
        <v>4101</v>
      </c>
      <c r="C1932" s="2" t="s">
        <v>29</v>
      </c>
    </row>
    <row r="1933" spans="1:3">
      <c r="A1933" s="2" t="s">
        <v>4187</v>
      </c>
      <c r="B1933" s="2" t="s">
        <v>4188</v>
      </c>
      <c r="C1933" s="2" t="s">
        <v>29</v>
      </c>
    </row>
    <row r="1934" spans="1:3">
      <c r="A1934" s="2" t="s">
        <v>4189</v>
      </c>
      <c r="B1934" s="2" t="s">
        <v>4190</v>
      </c>
      <c r="C1934" s="2" t="s">
        <v>29</v>
      </c>
    </row>
    <row r="1935" spans="1:3">
      <c r="A1935" s="2" t="s">
        <v>4191</v>
      </c>
      <c r="B1935" s="2" t="s">
        <v>796</v>
      </c>
      <c r="C1935" s="2" t="s">
        <v>29</v>
      </c>
    </row>
    <row r="1936" spans="1:3">
      <c r="A1936" s="2" t="s">
        <v>4192</v>
      </c>
      <c r="B1936" s="2" t="s">
        <v>4193</v>
      </c>
      <c r="C1936" s="2" t="s">
        <v>29</v>
      </c>
    </row>
    <row r="1937" spans="1:3">
      <c r="A1937" s="2" t="s">
        <v>4194</v>
      </c>
      <c r="B1937" s="2" t="s">
        <v>4195</v>
      </c>
    </row>
    <row r="1938" spans="1:3">
      <c r="A1938" s="2" t="s">
        <v>4197</v>
      </c>
      <c r="B1938" s="2" t="s">
        <v>2075</v>
      </c>
    </row>
    <row r="1939" spans="1:3">
      <c r="A1939" s="2" t="s">
        <v>4198</v>
      </c>
      <c r="B1939" s="2" t="s">
        <v>3761</v>
      </c>
      <c r="C1939" s="61" t="s">
        <v>29</v>
      </c>
    </row>
    <row r="1940" spans="1:3">
      <c r="A1940" s="2" t="s">
        <v>4199</v>
      </c>
      <c r="B1940" s="2" t="s">
        <v>4200</v>
      </c>
      <c r="C1940" s="61" t="s">
        <v>29</v>
      </c>
    </row>
    <row r="1941" spans="1:3">
      <c r="A1941" s="2" t="s">
        <v>4201</v>
      </c>
      <c r="B1941" s="2" t="s">
        <v>2496</v>
      </c>
      <c r="C1941" s="61" t="s">
        <v>29</v>
      </c>
    </row>
    <row r="1942" spans="1:3" ht="13.5">
      <c r="A1942" s="373" t="s">
        <v>4202</v>
      </c>
      <c r="B1942" s="374" t="s">
        <v>4203</v>
      </c>
      <c r="C1942" s="914" t="s">
        <v>4219</v>
      </c>
    </row>
    <row r="1943" spans="1:3">
      <c r="A1943" s="2" t="s">
        <v>4204</v>
      </c>
      <c r="B1943" s="2" t="s">
        <v>4205</v>
      </c>
      <c r="C1943" s="375" t="s">
        <v>29</v>
      </c>
    </row>
    <row r="1944" spans="1:3">
      <c r="A1944" s="373" t="s">
        <v>4206</v>
      </c>
      <c r="B1944" s="374" t="s">
        <v>4207</v>
      </c>
      <c r="C1944" s="373" t="s">
        <v>29</v>
      </c>
    </row>
    <row r="1945" spans="1:3">
      <c r="A1945" s="373" t="s">
        <v>4208</v>
      </c>
      <c r="B1945" s="374" t="s">
        <v>4209</v>
      </c>
      <c r="C1945" s="373" t="s">
        <v>29</v>
      </c>
    </row>
    <row r="1946" spans="1:3">
      <c r="A1946" s="373" t="s">
        <v>4210</v>
      </c>
      <c r="B1946" s="374" t="s">
        <v>4211</v>
      </c>
      <c r="C1946" s="373" t="s">
        <v>29</v>
      </c>
    </row>
    <row r="1947" spans="1:3">
      <c r="A1947" s="2" t="s">
        <v>4213</v>
      </c>
      <c r="B1947" s="2" t="s">
        <v>4214</v>
      </c>
      <c r="C1947" s="375" t="s">
        <v>29</v>
      </c>
    </row>
    <row r="1948" spans="1:3">
      <c r="A1948" s="2" t="s">
        <v>4215</v>
      </c>
      <c r="B1948" s="2" t="s">
        <v>4216</v>
      </c>
      <c r="C1948" s="375" t="s">
        <v>29</v>
      </c>
    </row>
    <row r="1949" spans="1:3">
      <c r="A1949" s="373" t="s">
        <v>4220</v>
      </c>
      <c r="B1949" s="374" t="s">
        <v>1589</v>
      </c>
      <c r="C1949" s="392" t="s">
        <v>4221</v>
      </c>
    </row>
    <row r="1950" spans="1:3">
      <c r="A1950" s="2" t="s">
        <v>4223</v>
      </c>
      <c r="B1950" s="2" t="s">
        <v>4224</v>
      </c>
      <c r="C1950" s="375" t="s">
        <v>29</v>
      </c>
    </row>
    <row r="1951" spans="1:3">
      <c r="A1951" s="373" t="s">
        <v>4226</v>
      </c>
      <c r="B1951" s="374" t="s">
        <v>4227</v>
      </c>
      <c r="C1951" s="373" t="s">
        <v>29</v>
      </c>
    </row>
    <row r="1952" spans="1:3">
      <c r="A1952" s="2" t="s">
        <v>4230</v>
      </c>
      <c r="B1952" s="2" t="s">
        <v>4231</v>
      </c>
      <c r="C1952" s="61" t="s">
        <v>29</v>
      </c>
    </row>
    <row r="1953" spans="1:3">
      <c r="A1953" s="2" t="s">
        <v>4232</v>
      </c>
      <c r="B1953" s="2" t="s">
        <v>3171</v>
      </c>
      <c r="C1953" s="2" t="s">
        <v>4233</v>
      </c>
    </row>
    <row r="1954" spans="1:3">
      <c r="A1954" s="2" t="s">
        <v>4236</v>
      </c>
      <c r="B1954" s="2" t="s">
        <v>4237</v>
      </c>
      <c r="C1954" s="2" t="s">
        <v>29</v>
      </c>
    </row>
    <row r="1955" spans="1:3">
      <c r="A1955" s="2" t="s">
        <v>4238</v>
      </c>
      <c r="B1955" s="2" t="s">
        <v>3160</v>
      </c>
      <c r="C1955" s="2" t="s">
        <v>4239</v>
      </c>
    </row>
    <row r="1956" spans="1:3">
      <c r="A1956" s="2" t="s">
        <v>4240</v>
      </c>
      <c r="B1956" s="2" t="s">
        <v>3372</v>
      </c>
    </row>
    <row r="1957" spans="1:3">
      <c r="A1957" s="2" t="s">
        <v>4241</v>
      </c>
      <c r="B1957" s="2" t="s">
        <v>4242</v>
      </c>
      <c r="C1957" s="61" t="s">
        <v>29</v>
      </c>
    </row>
    <row r="1958" spans="1:3" ht="15">
      <c r="A1958" s="445" t="s">
        <v>4243</v>
      </c>
      <c r="B1958" s="445" t="s">
        <v>2535</v>
      </c>
      <c r="C1958" s="445" t="s">
        <v>4244</v>
      </c>
    </row>
    <row r="1959" spans="1:3">
      <c r="A1959" s="2" t="s">
        <v>4245</v>
      </c>
      <c r="B1959" s="2" t="s">
        <v>4246</v>
      </c>
      <c r="C1959" s="2" t="s">
        <v>29</v>
      </c>
    </row>
    <row r="1960" spans="1:3">
      <c r="A1960" s="373" t="s">
        <v>4249</v>
      </c>
      <c r="B1960" s="374" t="s">
        <v>4250</v>
      </c>
      <c r="C1960" s="373" t="s">
        <v>29</v>
      </c>
    </row>
    <row r="1961" spans="1:3">
      <c r="A1961" s="373" t="s">
        <v>4251</v>
      </c>
      <c r="B1961" s="374" t="s">
        <v>4252</v>
      </c>
      <c r="C1961" s="373" t="s">
        <v>29</v>
      </c>
    </row>
    <row r="1962" spans="1:3">
      <c r="A1962" s="373" t="s">
        <v>3812</v>
      </c>
      <c r="B1962" s="374" t="s">
        <v>3811</v>
      </c>
      <c r="C1962" s="373" t="s">
        <v>29</v>
      </c>
    </row>
    <row r="1963" spans="1:3">
      <c r="A1963" s="2" t="s">
        <v>4253</v>
      </c>
      <c r="B1963" s="2" t="s">
        <v>4254</v>
      </c>
      <c r="C1963" s="61" t="s">
        <v>29</v>
      </c>
    </row>
    <row r="1964" spans="1:3">
      <c r="A1964" s="373" t="s">
        <v>4256</v>
      </c>
      <c r="B1964" s="374" t="s">
        <v>4257</v>
      </c>
      <c r="C1964" s="373" t="s">
        <v>29</v>
      </c>
    </row>
    <row r="1965" spans="1:3">
      <c r="A1965" s="2" t="s">
        <v>4258</v>
      </c>
      <c r="B1965" s="2" t="s">
        <v>2918</v>
      </c>
    </row>
    <row r="1966" spans="1:3">
      <c r="A1966" s="2" t="s">
        <v>4259</v>
      </c>
      <c r="B1966" s="2" t="s">
        <v>4260</v>
      </c>
      <c r="C1966" s="61" t="s">
        <v>29</v>
      </c>
    </row>
    <row r="1967" spans="1:3">
      <c r="A1967" s="2" t="s">
        <v>4262</v>
      </c>
      <c r="B1967" s="2" t="s">
        <v>3884</v>
      </c>
      <c r="C1967" s="61" t="s">
        <v>29</v>
      </c>
    </row>
    <row r="1968" spans="1:3">
      <c r="A1968" s="2" t="s">
        <v>4263</v>
      </c>
      <c r="B1968" s="2" t="s">
        <v>2831</v>
      </c>
      <c r="C1968" s="61" t="s">
        <v>29</v>
      </c>
    </row>
    <row r="1969" spans="1:3">
      <c r="A1969" s="2" t="s">
        <v>4264</v>
      </c>
      <c r="B1969" s="2" t="s">
        <v>4265</v>
      </c>
      <c r="C1969" s="61" t="s">
        <v>29</v>
      </c>
    </row>
    <row r="1970" spans="1:3">
      <c r="A1970" s="2" t="s">
        <v>4266</v>
      </c>
      <c r="B1970" s="2" t="s">
        <v>4267</v>
      </c>
      <c r="C1970" s="61" t="s">
        <v>29</v>
      </c>
    </row>
    <row r="1971" spans="1:3">
      <c r="A1971" s="373" t="s">
        <v>4259</v>
      </c>
      <c r="B1971" s="374" t="s">
        <v>4260</v>
      </c>
      <c r="C1971" s="373" t="s">
        <v>29</v>
      </c>
    </row>
    <row r="1972" spans="1:3">
      <c r="A1972" s="373" t="s">
        <v>4268</v>
      </c>
      <c r="B1972" s="374" t="s">
        <v>1198</v>
      </c>
      <c r="C1972" s="373" t="s">
        <v>29</v>
      </c>
    </row>
    <row r="1973" spans="1:3">
      <c r="A1973" s="373" t="s">
        <v>4266</v>
      </c>
      <c r="B1973" s="374" t="s">
        <v>4267</v>
      </c>
      <c r="C1973" s="373" t="s">
        <v>29</v>
      </c>
    </row>
    <row r="1974" spans="1:3">
      <c r="A1974" s="373" t="s">
        <v>4263</v>
      </c>
      <c r="B1974" s="374" t="s">
        <v>2831</v>
      </c>
      <c r="C1974" s="373" t="s">
        <v>29</v>
      </c>
    </row>
    <row r="1975" spans="1:3">
      <c r="A1975" s="371" t="s">
        <v>4270</v>
      </c>
      <c r="B1975" s="15" t="s">
        <v>4271</v>
      </c>
      <c r="C1975" s="371" t="s">
        <v>29</v>
      </c>
    </row>
    <row r="1976" spans="1:3">
      <c r="A1976" s="371" t="s">
        <v>4272</v>
      </c>
      <c r="B1976" s="15" t="s">
        <v>4273</v>
      </c>
      <c r="C1976" s="371" t="s">
        <v>29</v>
      </c>
    </row>
    <row r="1977" spans="1:3">
      <c r="A1977" s="371" t="s">
        <v>4274</v>
      </c>
      <c r="B1977" s="15" t="s">
        <v>4275</v>
      </c>
      <c r="C1977" s="371" t="s">
        <v>29</v>
      </c>
    </row>
    <row r="1978" spans="1:3">
      <c r="A1978" s="371" t="s">
        <v>4276</v>
      </c>
      <c r="B1978" s="15" t="s">
        <v>4277</v>
      </c>
      <c r="C1978" s="371" t="s">
        <v>29</v>
      </c>
    </row>
    <row r="1979" spans="1:3">
      <c r="A1979" s="371" t="s">
        <v>4278</v>
      </c>
      <c r="B1979" s="15" t="s">
        <v>4279</v>
      </c>
      <c r="C1979" s="371" t="s">
        <v>29</v>
      </c>
    </row>
    <row r="1980" spans="1:3">
      <c r="A1980" s="371" t="s">
        <v>4280</v>
      </c>
      <c r="B1980" s="15" t="s">
        <v>3888</v>
      </c>
      <c r="C1980" s="371" t="s">
        <v>29</v>
      </c>
    </row>
    <row r="1981" spans="1:3">
      <c r="A1981" s="371" t="s">
        <v>4124</v>
      </c>
      <c r="B1981" s="15" t="s">
        <v>4125</v>
      </c>
      <c r="C1981" s="371" t="s">
        <v>29</v>
      </c>
    </row>
    <row r="1982" spans="1:3">
      <c r="A1982" s="371" t="s">
        <v>4084</v>
      </c>
      <c r="B1982" s="15" t="s">
        <v>4085</v>
      </c>
      <c r="C1982" s="371" t="s">
        <v>29</v>
      </c>
    </row>
    <row r="1983" spans="1:3">
      <c r="A1983" s="371" t="s">
        <v>4082</v>
      </c>
      <c r="B1983" s="15" t="s">
        <v>4083</v>
      </c>
      <c r="C1983" s="371" t="s">
        <v>29</v>
      </c>
    </row>
    <row r="1984" spans="1:3">
      <c r="A1984" s="373" t="s">
        <v>4285</v>
      </c>
      <c r="B1984" s="374" t="s">
        <v>4286</v>
      </c>
      <c r="C1984" s="373" t="s">
        <v>29</v>
      </c>
    </row>
    <row r="1985" spans="1:4">
      <c r="A1985" s="373" t="s">
        <v>4287</v>
      </c>
      <c r="B1985" s="374" t="s">
        <v>4288</v>
      </c>
      <c r="C1985" s="373" t="s">
        <v>29</v>
      </c>
      <c r="D1985" s="61"/>
    </row>
    <row r="1986" spans="1:4">
      <c r="A1986" s="2" t="s">
        <v>4289</v>
      </c>
      <c r="B1986" s="2" t="s">
        <v>4290</v>
      </c>
      <c r="C1986" s="61" t="s">
        <v>29</v>
      </c>
    </row>
    <row r="1987" spans="1:4">
      <c r="A1987" s="373" t="s">
        <v>4294</v>
      </c>
      <c r="B1987" s="374" t="s">
        <v>4295</v>
      </c>
      <c r="C1987" s="373" t="s">
        <v>29</v>
      </c>
    </row>
    <row r="1988" spans="1:4">
      <c r="A1988" s="373" t="s">
        <v>4098</v>
      </c>
      <c r="B1988" s="374" t="s">
        <v>3967</v>
      </c>
      <c r="C1988" s="373" t="s">
        <v>4296</v>
      </c>
    </row>
    <row r="1989" spans="1:4">
      <c r="A1989" s="373" t="s">
        <v>4022</v>
      </c>
      <c r="B1989" s="374" t="s">
        <v>4023</v>
      </c>
      <c r="C1989" s="373" t="s">
        <v>4297</v>
      </c>
    </row>
    <row r="1990" spans="1:4">
      <c r="A1990" s="373" t="s">
        <v>3949</v>
      </c>
      <c r="B1990" s="374" t="s">
        <v>3950</v>
      </c>
      <c r="C1990" s="373" t="s">
        <v>4298</v>
      </c>
    </row>
    <row r="1991" spans="1:4">
      <c r="A1991" s="373" t="s">
        <v>4099</v>
      </c>
      <c r="B1991" s="374" t="s">
        <v>3970</v>
      </c>
      <c r="C1991" s="373" t="s">
        <v>4299</v>
      </c>
    </row>
    <row r="1992" spans="1:4">
      <c r="A1992" s="373" t="s">
        <v>3419</v>
      </c>
      <c r="B1992" s="374" t="s">
        <v>3418</v>
      </c>
      <c r="C1992" s="373" t="s">
        <v>4300</v>
      </c>
    </row>
    <row r="1993" spans="1:4">
      <c r="A1993" s="800" t="s">
        <v>4304</v>
      </c>
      <c r="B1993" s="801" t="s">
        <v>4305</v>
      </c>
      <c r="C1993" s="800"/>
    </row>
    <row r="1994" spans="1:4">
      <c r="A1994" s="800" t="s">
        <v>4191</v>
      </c>
      <c r="B1994" s="801" t="s">
        <v>796</v>
      </c>
      <c r="C1994" s="800" t="s">
        <v>797</v>
      </c>
    </row>
    <row r="1995" spans="1:4">
      <c r="A1995" s="800" t="s">
        <v>4306</v>
      </c>
      <c r="B1995" s="801" t="s">
        <v>4307</v>
      </c>
      <c r="C1995" s="800"/>
    </row>
    <row r="1996" spans="1:4">
      <c r="A1996" s="800" t="s">
        <v>4308</v>
      </c>
      <c r="B1996" s="801" t="s">
        <v>4309</v>
      </c>
      <c r="C1996" s="800"/>
    </row>
    <row r="1997" spans="1:4">
      <c r="A1997" s="800" t="s">
        <v>3864</v>
      </c>
      <c r="B1997" s="801" t="s">
        <v>3462</v>
      </c>
      <c r="C1997" s="800" t="s">
        <v>3463</v>
      </c>
    </row>
    <row r="1998" spans="1:4">
      <c r="A1998" s="800" t="s">
        <v>3079</v>
      </c>
      <c r="B1998" s="801" t="s">
        <v>3078</v>
      </c>
      <c r="C1998" s="800" t="s">
        <v>4310</v>
      </c>
    </row>
    <row r="1999" spans="1:4">
      <c r="A1999" s="800" t="s">
        <v>4311</v>
      </c>
      <c r="B1999" s="801" t="s">
        <v>4312</v>
      </c>
      <c r="C1999" s="800" t="s">
        <v>29</v>
      </c>
    </row>
    <row r="2000" spans="1:4">
      <c r="A2000" s="800" t="s">
        <v>4315</v>
      </c>
      <c r="B2000" s="801" t="s">
        <v>4316</v>
      </c>
      <c r="C2000" s="800" t="s">
        <v>29</v>
      </c>
    </row>
    <row r="2001" spans="1:3">
      <c r="A2001" s="800" t="s">
        <v>4317</v>
      </c>
      <c r="B2001" s="801" t="s">
        <v>4318</v>
      </c>
      <c r="C2001" s="800" t="s">
        <v>29</v>
      </c>
    </row>
    <row r="2002" spans="1:3">
      <c r="A2002" s="2" t="s">
        <v>4319</v>
      </c>
      <c r="B2002" s="2" t="s">
        <v>3546</v>
      </c>
      <c r="C2002" s="395" t="s">
        <v>29</v>
      </c>
    </row>
    <row r="2003" spans="1:3">
      <c r="A2003" s="2" t="s">
        <v>4320</v>
      </c>
      <c r="B2003" s="2" t="s">
        <v>4321</v>
      </c>
      <c r="C2003" s="395" t="s">
        <v>29</v>
      </c>
    </row>
    <row r="2004" spans="1:3">
      <c r="A2004" s="2" t="s">
        <v>4331</v>
      </c>
      <c r="B2004" s="2" t="s">
        <v>4332</v>
      </c>
      <c r="C2004" s="61" t="s">
        <v>29</v>
      </c>
    </row>
    <row r="2005" spans="1:3">
      <c r="A2005" s="2" t="s">
        <v>4336</v>
      </c>
      <c r="B2005" s="2" t="s">
        <v>4337</v>
      </c>
      <c r="C2005" s="61" t="s">
        <v>29</v>
      </c>
    </row>
    <row r="2006" spans="1:3">
      <c r="A2006" s="2" t="s">
        <v>4338</v>
      </c>
      <c r="B2006" s="2" t="s">
        <v>4339</v>
      </c>
      <c r="C2006" s="61" t="s">
        <v>29</v>
      </c>
    </row>
    <row r="2007" spans="1:3">
      <c r="A2007" s="2" t="s">
        <v>4341</v>
      </c>
      <c r="B2007" s="2" t="s">
        <v>4342</v>
      </c>
      <c r="C2007" s="61" t="s">
        <v>29</v>
      </c>
    </row>
    <row r="2008" spans="1:3">
      <c r="A2008" s="373" t="s">
        <v>4346</v>
      </c>
      <c r="B2008" s="374" t="s">
        <v>3137</v>
      </c>
      <c r="C2008" s="373" t="s">
        <v>4347</v>
      </c>
    </row>
    <row r="2009" spans="1:3">
      <c r="A2009" t="s">
        <v>4354</v>
      </c>
      <c r="B2009" t="s">
        <v>3624</v>
      </c>
      <c r="C2009" t="s">
        <v>29</v>
      </c>
    </row>
    <row r="2010" spans="1:3">
      <c r="A2010" s="2" t="s">
        <v>4355</v>
      </c>
      <c r="B2010" s="2" t="s">
        <v>4356</v>
      </c>
      <c r="C2010" s="2" t="s">
        <v>29</v>
      </c>
    </row>
    <row r="2011" spans="1:3">
      <c r="A2011" s="373" t="s">
        <v>4357</v>
      </c>
      <c r="B2011" s="374" t="s">
        <v>4358</v>
      </c>
      <c r="C2011" s="373" t="s">
        <v>29</v>
      </c>
    </row>
    <row r="2012" spans="1:3">
      <c r="A2012" s="2" t="s">
        <v>4359</v>
      </c>
      <c r="B2012" s="2" t="s">
        <v>4295</v>
      </c>
      <c r="C2012" s="61" t="s">
        <v>29</v>
      </c>
    </row>
    <row r="2013" spans="1:3">
      <c r="A2013" s="373" t="s">
        <v>4360</v>
      </c>
      <c r="B2013" s="374" t="s">
        <v>4361</v>
      </c>
      <c r="C2013" s="373" t="s">
        <v>4362</v>
      </c>
    </row>
    <row r="2014" spans="1:3">
      <c r="A2014" s="2" t="s">
        <v>4363</v>
      </c>
      <c r="B2014" s="2" t="s">
        <v>4364</v>
      </c>
      <c r="C2014" s="61" t="s">
        <v>29</v>
      </c>
    </row>
    <row r="2015" spans="1:3">
      <c r="A2015" s="2" t="s">
        <v>4365</v>
      </c>
      <c r="B2015" s="2" t="s">
        <v>3884</v>
      </c>
      <c r="C2015" s="61" t="s">
        <v>29</v>
      </c>
    </row>
    <row r="2016" spans="1:3">
      <c r="A2016" s="2" t="s">
        <v>4366</v>
      </c>
      <c r="B2016" s="2" t="s">
        <v>4367</v>
      </c>
      <c r="C2016" s="61" t="s">
        <v>29</v>
      </c>
    </row>
    <row r="2017" spans="1:3">
      <c r="A2017" s="2" t="s">
        <v>4368</v>
      </c>
      <c r="B2017" s="2" t="s">
        <v>4369</v>
      </c>
      <c r="C2017" s="61" t="s">
        <v>29</v>
      </c>
    </row>
    <row r="2018" spans="1:3">
      <c r="A2018" s="2" t="s">
        <v>4370</v>
      </c>
      <c r="B2018" s="2" t="s">
        <v>4371</v>
      </c>
      <c r="C2018" s="61" t="s">
        <v>29</v>
      </c>
    </row>
    <row r="2019" spans="1:3">
      <c r="A2019" s="2" t="s">
        <v>4373</v>
      </c>
      <c r="B2019" s="2" t="s">
        <v>3259</v>
      </c>
      <c r="C2019" s="61" t="s">
        <v>29</v>
      </c>
    </row>
    <row r="2020" spans="1:3">
      <c r="A2020" s="2" t="s">
        <v>4374</v>
      </c>
      <c r="B2020" s="2" t="s">
        <v>650</v>
      </c>
      <c r="C2020" s="61" t="s">
        <v>29</v>
      </c>
    </row>
    <row r="2021" spans="1:3">
      <c r="A2021" s="61" t="s">
        <v>29</v>
      </c>
      <c r="B2021" s="61" t="s">
        <v>4375</v>
      </c>
      <c r="C2021" s="61" t="s">
        <v>29</v>
      </c>
    </row>
    <row r="2022" spans="1:3">
      <c r="A2022" s="2" t="s">
        <v>4376</v>
      </c>
      <c r="B2022" s="2" t="s">
        <v>4116</v>
      </c>
    </row>
    <row r="2023" spans="1:3">
      <c r="A2023" s="2" t="s">
        <v>4378</v>
      </c>
      <c r="B2023" s="2" t="s">
        <v>4377</v>
      </c>
    </row>
    <row r="2024" spans="1:3">
      <c r="A2024" s="2" t="s">
        <v>4379</v>
      </c>
      <c r="B2024" s="2" t="s">
        <v>4380</v>
      </c>
      <c r="C2024" s="2" t="s">
        <v>29</v>
      </c>
    </row>
    <row r="2025" spans="1:3">
      <c r="A2025" s="373" t="s">
        <v>4381</v>
      </c>
      <c r="B2025" s="374" t="s">
        <v>4382</v>
      </c>
      <c r="C2025" s="373" t="s">
        <v>29</v>
      </c>
    </row>
    <row r="2026" spans="1:3">
      <c r="A2026" s="373" t="s">
        <v>4383</v>
      </c>
      <c r="B2026" s="374" t="s">
        <v>3498</v>
      </c>
      <c r="C2026" s="373" t="s">
        <v>29</v>
      </c>
    </row>
    <row r="2027" spans="1:3">
      <c r="A2027" s="373" t="s">
        <v>4384</v>
      </c>
      <c r="B2027" s="374" t="s">
        <v>4385</v>
      </c>
      <c r="C2027" s="2" t="s">
        <v>29</v>
      </c>
    </row>
    <row r="2028" spans="1:3">
      <c r="A2028" s="373" t="s">
        <v>346</v>
      </c>
      <c r="B2028" s="374" t="s">
        <v>4386</v>
      </c>
      <c r="C2028" s="373" t="s">
        <v>29</v>
      </c>
    </row>
    <row r="2029" spans="1:3">
      <c r="A2029" s="2" t="s">
        <v>4387</v>
      </c>
      <c r="B2029" s="2" t="s">
        <v>4380</v>
      </c>
      <c r="C2029" s="61" t="s">
        <v>29</v>
      </c>
    </row>
    <row r="2030" spans="1:3">
      <c r="A2030" s="2" t="s">
        <v>4390</v>
      </c>
      <c r="B2030" s="2" t="s">
        <v>4316</v>
      </c>
      <c r="C2030" s="2" t="s">
        <v>29</v>
      </c>
    </row>
    <row r="2031" spans="1:3">
      <c r="A2031" s="2" t="s">
        <v>4391</v>
      </c>
      <c r="B2031" s="2" t="s">
        <v>4332</v>
      </c>
      <c r="C2031" s="2" t="s">
        <v>29</v>
      </c>
    </row>
    <row r="2032" spans="1:3">
      <c r="A2032" s="2" t="s">
        <v>4392</v>
      </c>
      <c r="B2032" s="2" t="s">
        <v>4393</v>
      </c>
      <c r="C2032" s="2" t="s">
        <v>29</v>
      </c>
    </row>
    <row r="2033" spans="1:3">
      <c r="A2033" t="s">
        <v>4399</v>
      </c>
      <c r="B2033" t="s">
        <v>4400</v>
      </c>
      <c r="C2033" t="s">
        <v>29</v>
      </c>
    </row>
    <row r="2034" spans="1:3">
      <c r="A2034" t="s">
        <v>4401</v>
      </c>
      <c r="B2034" t="s">
        <v>2486</v>
      </c>
      <c r="C2034" t="s">
        <v>29</v>
      </c>
    </row>
    <row r="2035" spans="1:3">
      <c r="A2035" s="2" t="s">
        <v>4402</v>
      </c>
      <c r="B2035" s="2" t="s">
        <v>4403</v>
      </c>
    </row>
    <row r="2036" spans="1:3">
      <c r="A2036" s="373" t="s">
        <v>4404</v>
      </c>
      <c r="B2036" s="374" t="s">
        <v>4405</v>
      </c>
      <c r="C2036" s="373" t="s">
        <v>29</v>
      </c>
    </row>
    <row r="2037" spans="1:3">
      <c r="A2037" s="2" t="s">
        <v>4407</v>
      </c>
      <c r="B2037" s="2" t="s">
        <v>4408</v>
      </c>
      <c r="C2037" s="2" t="s">
        <v>29</v>
      </c>
    </row>
    <row r="2038" spans="1:3">
      <c r="A2038" t="s">
        <v>4409</v>
      </c>
      <c r="B2038" t="s">
        <v>4410</v>
      </c>
      <c r="C2038" t="s">
        <v>29</v>
      </c>
    </row>
    <row r="2039" spans="1:3">
      <c r="A2039" s="373" t="s">
        <v>4411</v>
      </c>
      <c r="B2039" s="374" t="s">
        <v>4412</v>
      </c>
      <c r="C2039" s="373" t="s">
        <v>29</v>
      </c>
    </row>
    <row r="2040" spans="1:3">
      <c r="A2040" s="373" t="s">
        <v>4413</v>
      </c>
      <c r="B2040" s="374" t="s">
        <v>4414</v>
      </c>
      <c r="C2040" s="373" t="s">
        <v>29</v>
      </c>
    </row>
    <row r="2041" spans="1:3">
      <c r="A2041" s="373" t="s">
        <v>4401</v>
      </c>
      <c r="B2041" s="374" t="s">
        <v>2486</v>
      </c>
      <c r="C2041" s="373" t="s">
        <v>4421</v>
      </c>
    </row>
    <row r="2042" spans="1:3">
      <c r="A2042" s="373" t="s">
        <v>4402</v>
      </c>
      <c r="B2042" s="374" t="s">
        <v>4403</v>
      </c>
      <c r="C2042" s="373" t="s">
        <v>29</v>
      </c>
    </row>
    <row r="2043" spans="1:3">
      <c r="A2043" s="373" t="s">
        <v>4404</v>
      </c>
      <c r="B2043" s="374" t="s">
        <v>4405</v>
      </c>
      <c r="C2043" s="373" t="s">
        <v>29</v>
      </c>
    </row>
    <row r="2044" spans="1:3">
      <c r="A2044" s="373" t="s">
        <v>1261</v>
      </c>
      <c r="B2044" s="374" t="s">
        <v>1262</v>
      </c>
      <c r="C2044" s="373"/>
    </row>
    <row r="2045" spans="1:3">
      <c r="A2045" s="373" t="s">
        <v>4411</v>
      </c>
      <c r="B2045" s="374" t="s">
        <v>4412</v>
      </c>
      <c r="C2045" s="373" t="s">
        <v>29</v>
      </c>
    </row>
    <row r="2046" spans="1:3">
      <c r="A2046" s="373" t="s">
        <v>4422</v>
      </c>
      <c r="B2046" s="374" t="s">
        <v>4423</v>
      </c>
      <c r="C2046" s="373" t="s">
        <v>29</v>
      </c>
    </row>
    <row r="2047" spans="1:3">
      <c r="A2047" s="373" t="s">
        <v>4424</v>
      </c>
      <c r="B2047" s="374" t="s">
        <v>4425</v>
      </c>
      <c r="C2047" s="373" t="s">
        <v>29</v>
      </c>
    </row>
    <row r="2048" spans="1:3">
      <c r="A2048" s="373" t="s">
        <v>4402</v>
      </c>
      <c r="B2048" s="374" t="s">
        <v>4403</v>
      </c>
      <c r="C2048" s="373" t="s">
        <v>29</v>
      </c>
    </row>
    <row r="2049" spans="1:3">
      <c r="A2049" s="373" t="s">
        <v>4404</v>
      </c>
      <c r="B2049" s="374" t="s">
        <v>4405</v>
      </c>
      <c r="C2049" s="373" t="s">
        <v>29</v>
      </c>
    </row>
    <row r="2050" spans="1:3">
      <c r="A2050" s="373" t="s">
        <v>1261</v>
      </c>
      <c r="B2050" s="374" t="s">
        <v>1262</v>
      </c>
      <c r="C2050" s="373"/>
    </row>
    <row r="2051" spans="1:3">
      <c r="A2051" s="373" t="s">
        <v>4411</v>
      </c>
      <c r="B2051" s="374" t="s">
        <v>4412</v>
      </c>
      <c r="C2051" s="373" t="s">
        <v>29</v>
      </c>
    </row>
    <row r="2052" spans="1:3">
      <c r="A2052" s="373" t="s">
        <v>4413</v>
      </c>
      <c r="B2052" s="374" t="s">
        <v>4414</v>
      </c>
      <c r="C2052" s="373" t="s">
        <v>29</v>
      </c>
    </row>
    <row r="2053" spans="1:3">
      <c r="A2053" s="373" t="s">
        <v>4426</v>
      </c>
      <c r="B2053" s="374" t="s">
        <v>4375</v>
      </c>
      <c r="C2053" s="373"/>
    </row>
    <row r="2054" spans="1:3">
      <c r="A2054" s="2" t="s">
        <v>4427</v>
      </c>
      <c r="B2054" s="2" t="s">
        <v>3999</v>
      </c>
      <c r="C2054" s="61" t="s">
        <v>29</v>
      </c>
    </row>
    <row r="2055" spans="1:3">
      <c r="A2055" s="2" t="s">
        <v>4431</v>
      </c>
      <c r="B2055" s="2" t="s">
        <v>4432</v>
      </c>
      <c r="C2055" s="61" t="s">
        <v>29</v>
      </c>
    </row>
    <row r="2056" spans="1:3">
      <c r="A2056" s="373" t="s">
        <v>3126</v>
      </c>
      <c r="B2056" s="374" t="s">
        <v>1960</v>
      </c>
      <c r="C2056" s="373" t="s">
        <v>1961</v>
      </c>
    </row>
    <row r="2057" spans="1:3">
      <c r="A2057" s="373" t="s">
        <v>4434</v>
      </c>
      <c r="B2057" s="374" t="s">
        <v>4435</v>
      </c>
      <c r="C2057" s="373" t="s">
        <v>29</v>
      </c>
    </row>
    <row r="2058" spans="1:3">
      <c r="A2058" s="2" t="s">
        <v>4436</v>
      </c>
      <c r="B2058" s="2" t="s">
        <v>2809</v>
      </c>
      <c r="C2058" s="61" t="s">
        <v>4437</v>
      </c>
    </row>
    <row r="2059" spans="1:3">
      <c r="A2059" s="2" t="s">
        <v>4438</v>
      </c>
      <c r="B2059" s="2" t="s">
        <v>3436</v>
      </c>
    </row>
    <row r="2060" spans="1:3" ht="15">
      <c r="A2060" s="375" t="s">
        <v>4449</v>
      </c>
      <c r="B2060" s="2" t="s">
        <v>3834</v>
      </c>
      <c r="C2060" s="967" t="s">
        <v>4439</v>
      </c>
    </row>
    <row r="2061" spans="1:3" ht="15">
      <c r="A2061" s="2" t="s">
        <v>3916</v>
      </c>
      <c r="B2061" s="968" t="s">
        <v>3917</v>
      </c>
      <c r="C2061" s="968" t="s">
        <v>4440</v>
      </c>
    </row>
    <row r="2062" spans="1:3" ht="15">
      <c r="A2062" s="2" t="s">
        <v>4095</v>
      </c>
      <c r="B2062" s="968" t="s">
        <v>4094</v>
      </c>
      <c r="C2062" s="968" t="s">
        <v>4441</v>
      </c>
    </row>
    <row r="2063" spans="1:3" ht="15">
      <c r="A2063" s="2" t="s">
        <v>4181</v>
      </c>
      <c r="B2063" s="969" t="s">
        <v>4182</v>
      </c>
      <c r="C2063" s="969" t="s">
        <v>4442</v>
      </c>
    </row>
    <row r="2064" spans="1:3" ht="15">
      <c r="A2064" s="2" t="s">
        <v>3839</v>
      </c>
      <c r="B2064" s="967" t="s">
        <v>3840</v>
      </c>
      <c r="C2064" s="967" t="s">
        <v>4443</v>
      </c>
    </row>
    <row r="2065" spans="1:3" ht="15">
      <c r="A2065" s="2" t="s">
        <v>3992</v>
      </c>
      <c r="B2065" s="968" t="s">
        <v>3993</v>
      </c>
      <c r="C2065" s="968" t="s">
        <v>4444</v>
      </c>
    </row>
    <row r="2066" spans="1:3" ht="15">
      <c r="A2066" s="2" t="s">
        <v>4234</v>
      </c>
      <c r="B2066" s="969" t="s">
        <v>4235</v>
      </c>
      <c r="C2066" s="969" t="s">
        <v>4445</v>
      </c>
    </row>
    <row r="2067" spans="1:3">
      <c r="A2067" s="2" t="s">
        <v>3929</v>
      </c>
      <c r="B2067" s="2" t="s">
        <v>3930</v>
      </c>
      <c r="C2067" s="929" t="s">
        <v>4343</v>
      </c>
    </row>
    <row r="2068" spans="1:3" ht="15">
      <c r="A2068" s="2" t="s">
        <v>4113</v>
      </c>
      <c r="B2068" s="969" t="s">
        <v>4114</v>
      </c>
      <c r="C2068" s="969" t="s">
        <v>4446</v>
      </c>
    </row>
    <row r="2069" spans="1:3" ht="15">
      <c r="A2069" s="2" t="s">
        <v>3994</v>
      </c>
      <c r="B2069" s="967" t="s">
        <v>3995</v>
      </c>
      <c r="C2069" s="967" t="s">
        <v>4447</v>
      </c>
    </row>
    <row r="2070" spans="1:3" ht="15">
      <c r="A2070" s="2" t="s">
        <v>4247</v>
      </c>
      <c r="B2070" s="969" t="s">
        <v>4248</v>
      </c>
      <c r="C2070" s="969" t="s">
        <v>4448</v>
      </c>
    </row>
    <row r="2071" spans="1:3">
      <c r="A2071" s="2" t="s">
        <v>4451</v>
      </c>
      <c r="B2071" s="2" t="s">
        <v>4452</v>
      </c>
      <c r="C2071" s="2" t="s">
        <v>4453</v>
      </c>
    </row>
    <row r="2072" spans="1:3">
      <c r="A2072" s="980" t="s">
        <v>3684</v>
      </c>
      <c r="B2072" s="980" t="s">
        <v>3685</v>
      </c>
      <c r="C2072" s="980" t="s">
        <v>29</v>
      </c>
    </row>
    <row r="2073" spans="1:3">
      <c r="A2073" s="980" t="s">
        <v>4457</v>
      </c>
      <c r="B2073" s="980" t="s">
        <v>4458</v>
      </c>
      <c r="C2073" s="980" t="s">
        <v>29</v>
      </c>
    </row>
    <row r="2074" spans="1:3">
      <c r="A2074" s="373" t="s">
        <v>4465</v>
      </c>
      <c r="B2074" s="374" t="s">
        <v>4466</v>
      </c>
      <c r="C2074" s="373" t="s">
        <v>29</v>
      </c>
    </row>
    <row r="2075" spans="1:3">
      <c r="A2075" s="373" t="s">
        <v>4467</v>
      </c>
      <c r="B2075" s="374" t="s">
        <v>4468</v>
      </c>
      <c r="C2075" s="373" t="s">
        <v>29</v>
      </c>
    </row>
    <row r="2076" spans="1:3">
      <c r="A2076" s="373" t="s">
        <v>4469</v>
      </c>
      <c r="B2076" s="374" t="s">
        <v>4470</v>
      </c>
      <c r="C2076" s="373" t="s">
        <v>29</v>
      </c>
    </row>
    <row r="2077" spans="1:3">
      <c r="A2077" s="373" t="s">
        <v>4473</v>
      </c>
      <c r="B2077" s="374" t="s">
        <v>4021</v>
      </c>
      <c r="C2077" s="373" t="s">
        <v>29</v>
      </c>
    </row>
    <row r="2078" spans="1:3" ht="15">
      <c r="A2078" s="445" t="s">
        <v>4474</v>
      </c>
      <c r="B2078" s="445" t="s">
        <v>2486</v>
      </c>
      <c r="C2078" s="445" t="s">
        <v>4475</v>
      </c>
    </row>
    <row r="2079" spans="1:3">
      <c r="A2079" s="373" t="s">
        <v>4476</v>
      </c>
      <c r="B2079" s="374" t="s">
        <v>4477</v>
      </c>
      <c r="C2079" s="373" t="s">
        <v>29</v>
      </c>
    </row>
    <row r="2080" spans="1:3">
      <c r="A2080" s="373" t="s">
        <v>4478</v>
      </c>
      <c r="B2080" s="374" t="s">
        <v>2713</v>
      </c>
      <c r="C2080" s="373" t="s">
        <v>2714</v>
      </c>
    </row>
    <row r="2081" spans="1:3">
      <c r="A2081" s="980" t="s">
        <v>4479</v>
      </c>
      <c r="B2081" s="980" t="s">
        <v>4480</v>
      </c>
      <c r="C2081" s="980" t="s">
        <v>29</v>
      </c>
    </row>
    <row r="2082" spans="1:3">
      <c r="A2082" s="373" t="s">
        <v>4473</v>
      </c>
      <c r="B2082" s="374" t="s">
        <v>4021</v>
      </c>
      <c r="C2082" s="373" t="s">
        <v>29</v>
      </c>
    </row>
    <row r="2083" spans="1:3">
      <c r="A2083" s="373" t="s">
        <v>4481</v>
      </c>
      <c r="B2083" s="374" t="s">
        <v>2757</v>
      </c>
      <c r="C2083" s="373"/>
    </row>
    <row r="2084" spans="1:3">
      <c r="A2084" s="373" t="s">
        <v>4482</v>
      </c>
      <c r="B2084" s="374" t="s">
        <v>2702</v>
      </c>
      <c r="C2084" s="373" t="s">
        <v>29</v>
      </c>
    </row>
    <row r="2085" spans="1:3">
      <c r="A2085" s="373" t="s">
        <v>4483</v>
      </c>
      <c r="B2085" s="374" t="s">
        <v>644</v>
      </c>
      <c r="C2085" s="373" t="s">
        <v>29</v>
      </c>
    </row>
    <row r="2086" spans="1:3">
      <c r="A2086" s="2" t="s">
        <v>4484</v>
      </c>
      <c r="B2086" s="2" t="s">
        <v>4485</v>
      </c>
      <c r="C2086" s="2" t="s">
        <v>29</v>
      </c>
    </row>
    <row r="2087" spans="1:3">
      <c r="A2087" s="2" t="s">
        <v>4489</v>
      </c>
      <c r="B2087" s="2" t="s">
        <v>4486</v>
      </c>
    </row>
    <row r="2088" spans="1:3">
      <c r="A2088" s="2" t="s">
        <v>4491</v>
      </c>
      <c r="B2088" s="2" t="s">
        <v>4487</v>
      </c>
    </row>
    <row r="2089" spans="1:3">
      <c r="A2089" s="2" t="s">
        <v>4490</v>
      </c>
      <c r="B2089" s="2" t="s">
        <v>4488</v>
      </c>
    </row>
    <row r="2090" spans="1:3">
      <c r="A2090" s="2" t="s">
        <v>4505</v>
      </c>
      <c r="B2090" s="2" t="s">
        <v>4506</v>
      </c>
      <c r="C2090" s="2" t="s">
        <v>29</v>
      </c>
    </row>
    <row r="2091" spans="1:3">
      <c r="A2091" s="2" t="s">
        <v>4511</v>
      </c>
      <c r="B2091" s="2" t="s">
        <v>4369</v>
      </c>
      <c r="C2091" s="2" t="s">
        <v>29</v>
      </c>
    </row>
    <row r="2092" spans="1:3">
      <c r="A2092" s="2" t="s">
        <v>4512</v>
      </c>
      <c r="B2092" s="2" t="s">
        <v>4513</v>
      </c>
      <c r="C2092" s="61" t="s">
        <v>29</v>
      </c>
    </row>
    <row r="2093" spans="1:3">
      <c r="A2093" s="2" t="s">
        <v>4514</v>
      </c>
      <c r="B2093" s="2" t="s">
        <v>3578</v>
      </c>
      <c r="C2093" s="61" t="s">
        <v>29</v>
      </c>
    </row>
    <row r="2094" spans="1:3">
      <c r="A2094" s="2" t="s">
        <v>4515</v>
      </c>
      <c r="B2094" s="2" t="s">
        <v>4516</v>
      </c>
      <c r="C2094" s="61" t="s">
        <v>29</v>
      </c>
    </row>
    <row r="2095" spans="1:3">
      <c r="A2095" s="2" t="s">
        <v>4517</v>
      </c>
      <c r="B2095" s="2" t="s">
        <v>4518</v>
      </c>
      <c r="C2095" s="61" t="s">
        <v>29</v>
      </c>
    </row>
    <row r="2096" spans="1:3">
      <c r="A2096" s="980" t="s">
        <v>4519</v>
      </c>
      <c r="B2096" s="980" t="s">
        <v>2757</v>
      </c>
      <c r="C2096" s="980" t="s">
        <v>2758</v>
      </c>
    </row>
    <row r="2097" spans="1:3">
      <c r="A2097" s="373" t="s">
        <v>4520</v>
      </c>
      <c r="B2097" s="374" t="s">
        <v>4521</v>
      </c>
      <c r="C2097" s="373" t="s">
        <v>29</v>
      </c>
    </row>
    <row r="2098" spans="1:3">
      <c r="A2098" s="2" t="s">
        <v>4522</v>
      </c>
      <c r="B2098" s="2" t="s">
        <v>4523</v>
      </c>
      <c r="C2098" s="61" t="s">
        <v>29</v>
      </c>
    </row>
    <row r="2099" spans="1:3">
      <c r="A2099" s="373" t="s">
        <v>4525</v>
      </c>
      <c r="B2099" s="374" t="s">
        <v>4526</v>
      </c>
      <c r="C2099" s="373" t="s">
        <v>29</v>
      </c>
    </row>
    <row r="2100" spans="1:3">
      <c r="A2100" s="373" t="s">
        <v>4527</v>
      </c>
      <c r="B2100" s="374" t="s">
        <v>3759</v>
      </c>
      <c r="C2100" s="373" t="s">
        <v>29</v>
      </c>
    </row>
    <row r="2101" spans="1:3">
      <c r="A2101" s="373" t="s">
        <v>4529</v>
      </c>
      <c r="B2101" s="374" t="s">
        <v>2887</v>
      </c>
      <c r="C2101" s="373" t="s">
        <v>29</v>
      </c>
    </row>
    <row r="2102" spans="1:3">
      <c r="A2102" s="2" t="s">
        <v>4573</v>
      </c>
      <c r="B2102" s="2" t="s">
        <v>4571</v>
      </c>
      <c r="C2102" s="61" t="s">
        <v>29</v>
      </c>
    </row>
    <row r="2103" spans="1:3">
      <c r="A2103" s="373" t="s">
        <v>4578</v>
      </c>
      <c r="B2103" s="374" t="s">
        <v>2580</v>
      </c>
      <c r="C2103" s="373" t="s">
        <v>29</v>
      </c>
    </row>
    <row r="2104" spans="1:3">
      <c r="A2104" s="2" t="s">
        <v>4581</v>
      </c>
      <c r="B2104" s="2" t="s">
        <v>4580</v>
      </c>
    </row>
    <row r="2105" spans="1:3">
      <c r="A2105" s="373" t="s">
        <v>4582</v>
      </c>
      <c r="B2105" s="374" t="s">
        <v>4583</v>
      </c>
      <c r="C2105" s="373" t="s">
        <v>29</v>
      </c>
    </row>
    <row r="2106" spans="1:3">
      <c r="A2106" s="2" t="s">
        <v>4584</v>
      </c>
      <c r="B2106" s="2" t="s">
        <v>3986</v>
      </c>
      <c r="C2106" s="2" t="s">
        <v>29</v>
      </c>
    </row>
    <row r="2107" spans="1:3">
      <c r="A2107" s="373" t="s">
        <v>4585</v>
      </c>
      <c r="B2107" s="374" t="s">
        <v>4586</v>
      </c>
      <c r="C2107" s="373" t="s">
        <v>29</v>
      </c>
    </row>
    <row r="2108" spans="1:3">
      <c r="A2108" s="373" t="s">
        <v>4589</v>
      </c>
      <c r="B2108" s="374" t="s">
        <v>4070</v>
      </c>
      <c r="C2108" s="373" t="s">
        <v>29</v>
      </c>
    </row>
    <row r="2109" spans="1:3">
      <c r="A2109" s="2" t="s">
        <v>4590</v>
      </c>
      <c r="B2109" s="2" t="s">
        <v>4591</v>
      </c>
      <c r="C2109" s="2" t="s">
        <v>29</v>
      </c>
    </row>
    <row r="2110" spans="1:3">
      <c r="A2110" s="2" t="s">
        <v>4593</v>
      </c>
      <c r="B2110" s="2" t="s">
        <v>4594</v>
      </c>
      <c r="C2110" s="2" t="s">
        <v>29</v>
      </c>
    </row>
    <row r="2111" spans="1:3">
      <c r="A2111" s="980" t="s">
        <v>4595</v>
      </c>
      <c r="B2111" s="980" t="s">
        <v>4596</v>
      </c>
      <c r="C2111" s="980" t="s">
        <v>29</v>
      </c>
    </row>
    <row r="2112" spans="1:3">
      <c r="A2112" s="980" t="s">
        <v>362</v>
      </c>
      <c r="B2112" s="980" t="s">
        <v>4597</v>
      </c>
      <c r="C2112" s="980" t="s">
        <v>29</v>
      </c>
    </row>
    <row r="2113" spans="1:3">
      <c r="B2113" s="374" t="s">
        <v>4599</v>
      </c>
      <c r="C2113" s="373" t="s">
        <v>4600</v>
      </c>
    </row>
    <row r="2114" spans="1:3">
      <c r="A2114" s="373" t="s">
        <v>4601</v>
      </c>
      <c r="B2114" s="374" t="s">
        <v>4602</v>
      </c>
      <c r="C2114" s="373" t="s">
        <v>29</v>
      </c>
    </row>
    <row r="2115" spans="1:3">
      <c r="A2115" s="2" t="s">
        <v>4923</v>
      </c>
      <c r="B2115" s="2" t="s">
        <v>4414</v>
      </c>
      <c r="C2115" s="2" t="s">
        <v>29</v>
      </c>
    </row>
  </sheetData>
  <mergeCells count="26">
    <mergeCell ref="B910:C910"/>
    <mergeCell ref="B657:C657"/>
    <mergeCell ref="B684:C684"/>
    <mergeCell ref="B736:C736"/>
    <mergeCell ref="B759:C759"/>
    <mergeCell ref="B831:C831"/>
    <mergeCell ref="B477:C477"/>
    <mergeCell ref="B518:C518"/>
    <mergeCell ref="B522:C522"/>
    <mergeCell ref="B588:C588"/>
    <mergeCell ref="B628:C628"/>
    <mergeCell ref="B295:C295"/>
    <mergeCell ref="B331:C331"/>
    <mergeCell ref="B371:C371"/>
    <mergeCell ref="B397:C397"/>
    <mergeCell ref="B447:C447"/>
    <mergeCell ref="B157:C157"/>
    <mergeCell ref="B168:C168"/>
    <mergeCell ref="B194:C194"/>
    <mergeCell ref="B231:C231"/>
    <mergeCell ref="B255:C255"/>
    <mergeCell ref="B2:C2"/>
    <mergeCell ref="B53:C53"/>
    <mergeCell ref="B88:C88"/>
    <mergeCell ref="B104:C104"/>
    <mergeCell ref="B117:C117"/>
  </mergeCells>
  <conditionalFormatting sqref="B159">
    <cfRule type="cellIs" dxfId="12" priority="13" stopIfTrue="1" operator="equal">
      <formula>"Void"</formula>
    </cfRule>
  </conditionalFormatting>
  <conditionalFormatting sqref="B682">
    <cfRule type="cellIs" dxfId="11" priority="12" stopIfTrue="1" operator="equal">
      <formula>"Void"</formula>
    </cfRule>
  </conditionalFormatting>
  <conditionalFormatting sqref="B1271">
    <cfRule type="cellIs" dxfId="10" priority="11" stopIfTrue="1" operator="equal">
      <formula>"Void"</formula>
    </cfRule>
  </conditionalFormatting>
  <conditionalFormatting sqref="C1272">
    <cfRule type="cellIs" dxfId="9" priority="10" stopIfTrue="1" operator="equal">
      <formula>"Void"</formula>
    </cfRule>
  </conditionalFormatting>
  <conditionalFormatting sqref="B1273">
    <cfRule type="cellIs" dxfId="8" priority="9" stopIfTrue="1" operator="equal">
      <formula>"Void"</formula>
    </cfRule>
  </conditionalFormatting>
  <conditionalFormatting sqref="B1274">
    <cfRule type="cellIs" dxfId="7" priority="8" stopIfTrue="1" operator="equal">
      <formula>"Void"</formula>
    </cfRule>
  </conditionalFormatting>
  <conditionalFormatting sqref="B1275">
    <cfRule type="cellIs" dxfId="6" priority="7" stopIfTrue="1" operator="equal">
      <formula>"Void"</formula>
    </cfRule>
  </conditionalFormatting>
  <conditionalFormatting sqref="B1302">
    <cfRule type="cellIs" dxfId="5" priority="6" stopIfTrue="1" operator="equal">
      <formula>"Void"</formula>
    </cfRule>
  </conditionalFormatting>
  <conditionalFormatting sqref="B1303">
    <cfRule type="cellIs" dxfId="4" priority="5" stopIfTrue="1" operator="equal">
      <formula>"Void"</formula>
    </cfRule>
  </conditionalFormatting>
  <conditionalFormatting sqref="B1315">
    <cfRule type="cellIs" dxfId="3" priority="4" stopIfTrue="1" operator="equal">
      <formula>"Void"</formula>
    </cfRule>
  </conditionalFormatting>
  <conditionalFormatting sqref="A1368">
    <cfRule type="cellIs" dxfId="2" priority="3" stopIfTrue="1" operator="equal">
      <formula>"Void"</formula>
    </cfRule>
  </conditionalFormatting>
  <conditionalFormatting sqref="A1584">
    <cfRule type="cellIs" dxfId="1" priority="2" stopIfTrue="1" operator="equal">
      <formula>"Void"</formula>
    </cfRule>
  </conditionalFormatting>
  <conditionalFormatting sqref="B1914:B1918">
    <cfRule type="cellIs" dxfId="0" priority="1" stopIfTrue="1" operator="equal">
      <formula>"Void"</formula>
    </cfRule>
  </conditionalFormatting>
  <pageMargins left="0.75" right="0.75" top="1" bottom="1" header="0.5" footer="0.5"/>
  <pageSetup paperSize="9" scale="49" fitToWidth="0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7"/>
  <sheetViews>
    <sheetView showGridLines="0" zoomScale="85" zoomScaleNormal="85" zoomScaleSheetLayoutView="85" workbookViewId="0">
      <selection activeCell="Q172" sqref="Q172"/>
    </sheetView>
  </sheetViews>
  <sheetFormatPr defaultColWidth="8.85546875" defaultRowHeight="14.25" customHeight="1"/>
  <cols>
    <col min="1" max="1" width="7.85546875" style="172" customWidth="1"/>
    <col min="2" max="2" width="10" style="173" customWidth="1"/>
    <col min="3" max="3" width="29.85546875" style="174" customWidth="1"/>
    <col min="4" max="4" width="26.28515625" style="174" customWidth="1"/>
    <col min="5" max="7" width="16" style="174" customWidth="1"/>
    <col min="8" max="8" width="17" style="174" customWidth="1"/>
    <col min="9" max="9" width="14.7109375" style="174" customWidth="1"/>
    <col min="10" max="10" width="18.140625" style="174" customWidth="1"/>
    <col min="11" max="11" width="14.7109375" style="174" customWidth="1"/>
    <col min="12" max="12" width="16.28515625" style="174" customWidth="1"/>
    <col min="13" max="13" width="17.85546875" style="174" customWidth="1"/>
    <col min="14" max="14" width="16.85546875" style="174" customWidth="1"/>
    <col min="15" max="15" width="23.140625" style="174" customWidth="1"/>
    <col min="16" max="16" width="18.140625" style="174" customWidth="1"/>
    <col min="17" max="17" width="21" style="174" customWidth="1"/>
    <col min="18" max="18" width="18.140625" style="174" customWidth="1"/>
    <col min="19" max="19" width="16.42578125" style="174" customWidth="1"/>
    <col min="20" max="20" width="20.42578125" style="174" customWidth="1"/>
    <col min="21" max="21" width="18.140625" style="174" customWidth="1"/>
    <col min="22" max="22" width="16.85546875" style="174" customWidth="1"/>
    <col min="23" max="23" width="15.5703125" style="174" customWidth="1"/>
    <col min="24" max="24" width="19.85546875" style="174" customWidth="1"/>
    <col min="25" max="25" width="20.28515625" style="174" customWidth="1"/>
    <col min="26" max="16384" width="8.85546875" style="174"/>
  </cols>
  <sheetData>
    <row r="1" spans="1:17" ht="28.15" customHeight="1"/>
    <row r="2" spans="1:17" ht="28.15" customHeight="1">
      <c r="A2" s="1094" t="s">
        <v>0</v>
      </c>
      <c r="B2" s="1094"/>
      <c r="C2" s="1094"/>
      <c r="D2" s="1094"/>
      <c r="E2" s="1094"/>
      <c r="F2" s="1094"/>
      <c r="G2" s="1094"/>
      <c r="H2" s="1094"/>
      <c r="I2" s="1094"/>
      <c r="J2" s="1094"/>
      <c r="K2" s="1094"/>
      <c r="L2" s="1094"/>
      <c r="M2" s="1094"/>
      <c r="N2" s="1094"/>
      <c r="O2" s="1094"/>
      <c r="P2" s="1094"/>
    </row>
    <row r="3" spans="1:17" ht="28.15" customHeight="1">
      <c r="B3" s="174"/>
    </row>
    <row r="4" spans="1:17" ht="28.15" customHeight="1">
      <c r="A4" s="1094" t="str">
        <f>AU!A4</f>
        <v>2019年06月船期表</v>
      </c>
      <c r="B4" s="1094"/>
      <c r="C4" s="1094"/>
      <c r="D4" s="1094"/>
      <c r="E4" s="1094"/>
      <c r="F4" s="1094"/>
      <c r="G4" s="1094"/>
      <c r="H4" s="1094"/>
      <c r="I4" s="1094"/>
      <c r="J4" s="1094"/>
      <c r="K4" s="1094"/>
      <c r="L4" s="1094"/>
      <c r="M4" s="1094"/>
      <c r="N4" s="1094"/>
      <c r="O4" s="1094"/>
      <c r="P4" s="1094"/>
    </row>
    <row r="5" spans="1:17" ht="28.15" customHeight="1" thickBot="1"/>
    <row r="6" spans="1:17" ht="25.9" customHeight="1" thickBot="1">
      <c r="A6" s="1178" t="s">
        <v>86</v>
      </c>
      <c r="B6" s="1179"/>
      <c r="C6" s="1180"/>
      <c r="D6" s="508"/>
      <c r="E6" s="251" t="s">
        <v>32</v>
      </c>
      <c r="F6" s="251" t="s">
        <v>3080</v>
      </c>
      <c r="G6" s="251"/>
      <c r="H6" s="251" t="s">
        <v>33</v>
      </c>
      <c r="I6" s="251" t="s">
        <v>429</v>
      </c>
      <c r="J6" s="251"/>
      <c r="K6" s="1185" t="s">
        <v>2</v>
      </c>
      <c r="L6" s="1186"/>
      <c r="M6" s="1186"/>
      <c r="N6" s="1186"/>
      <c r="O6" s="1186"/>
      <c r="P6" s="1186"/>
      <c r="Q6" s="470"/>
    </row>
    <row r="7" spans="1:17" ht="19.899999999999999" customHeight="1">
      <c r="A7" s="1153" t="s">
        <v>3</v>
      </c>
      <c r="B7" s="1158" t="s">
        <v>4</v>
      </c>
      <c r="C7" s="1161" t="s">
        <v>5</v>
      </c>
      <c r="D7" s="1134" t="s">
        <v>4291</v>
      </c>
      <c r="E7" s="1137" t="s">
        <v>6</v>
      </c>
      <c r="F7" s="1138"/>
      <c r="G7" s="1139"/>
      <c r="H7" s="144" t="s">
        <v>7</v>
      </c>
      <c r="I7" s="144" t="s">
        <v>8</v>
      </c>
      <c r="J7" s="292" t="s">
        <v>9</v>
      </c>
      <c r="K7" s="466" t="s">
        <v>103</v>
      </c>
      <c r="L7" s="466" t="s">
        <v>4155</v>
      </c>
      <c r="M7" s="466" t="s">
        <v>4156</v>
      </c>
      <c r="N7" s="466" t="s">
        <v>4157</v>
      </c>
      <c r="O7" s="479" t="s">
        <v>4353</v>
      </c>
      <c r="P7" s="468" t="s">
        <v>105</v>
      </c>
      <c r="Q7" s="470"/>
    </row>
    <row r="8" spans="1:17" ht="19.899999999999999" customHeight="1">
      <c r="A8" s="1153"/>
      <c r="B8" s="1158"/>
      <c r="C8" s="1161"/>
      <c r="D8" s="1116"/>
      <c r="E8" s="1116" t="s">
        <v>13</v>
      </c>
      <c r="F8" s="1092" t="s">
        <v>14</v>
      </c>
      <c r="G8" s="1093"/>
      <c r="H8" s="144" t="s">
        <v>15</v>
      </c>
      <c r="I8" s="144" t="s">
        <v>16</v>
      </c>
      <c r="J8" s="292" t="s">
        <v>17</v>
      </c>
      <c r="K8" s="467" t="s">
        <v>89</v>
      </c>
      <c r="L8" s="467" t="s">
        <v>101</v>
      </c>
      <c r="M8" s="467" t="s">
        <v>90</v>
      </c>
      <c r="N8" s="467" t="s">
        <v>4158</v>
      </c>
      <c r="O8" s="515" t="s">
        <v>4352</v>
      </c>
      <c r="P8" s="469" t="s">
        <v>91</v>
      </c>
      <c r="Q8" s="470"/>
    </row>
    <row r="9" spans="1:17" ht="19.899999999999999" customHeight="1">
      <c r="A9" s="1153"/>
      <c r="B9" s="1158"/>
      <c r="C9" s="1161"/>
      <c r="D9" s="1173"/>
      <c r="E9" s="1173"/>
      <c r="F9" s="935" t="s">
        <v>4292</v>
      </c>
      <c r="G9" s="933" t="s">
        <v>4293</v>
      </c>
      <c r="H9" s="936" t="s">
        <v>23</v>
      </c>
      <c r="I9" s="936" t="s">
        <v>195</v>
      </c>
      <c r="J9" s="937" t="s">
        <v>4002</v>
      </c>
      <c r="K9" s="938"/>
      <c r="L9" s="936" t="s">
        <v>98</v>
      </c>
      <c r="M9" s="939" t="s">
        <v>88</v>
      </c>
      <c r="N9" s="939" t="s">
        <v>4349</v>
      </c>
      <c r="O9" s="940" t="s">
        <v>4350</v>
      </c>
      <c r="P9" s="941" t="s">
        <v>4351</v>
      </c>
      <c r="Q9" s="470"/>
    </row>
    <row r="10" spans="1:17" ht="19.5" customHeight="1">
      <c r="A10" s="577">
        <v>22</v>
      </c>
      <c r="B10" s="577" t="s">
        <v>3766</v>
      </c>
      <c r="C10" s="1080" t="str">
        <f>VLOOKUP((LEFT(B10,3)),'ships name'!A:C,2,FALSE)</f>
        <v xml:space="preserve">void sailing </v>
      </c>
      <c r="D10" s="932">
        <f>VLOOKUP(C10,'ships name'!B:C,2,FALSE)</f>
        <v>0</v>
      </c>
      <c r="E10" s="580" t="str">
        <f>F10</f>
        <v>0SV3XW</v>
      </c>
      <c r="F10" s="580" t="str">
        <f>LEFT(G10,6)</f>
        <v>0SV3XW</v>
      </c>
      <c r="G10" s="580" t="s">
        <v>4533</v>
      </c>
      <c r="H10" s="944">
        <f>I10-1</f>
        <v>43615</v>
      </c>
      <c r="I10" s="934">
        <f t="shared" ref="H10:I14" si="0">J10-1</f>
        <v>43616</v>
      </c>
      <c r="J10" s="942">
        <v>43617</v>
      </c>
      <c r="K10" s="942">
        <f>J10+8</f>
        <v>43625</v>
      </c>
      <c r="L10" s="942">
        <f>J10+17</f>
        <v>43634</v>
      </c>
      <c r="M10" s="942">
        <f>J10+19</f>
        <v>43636</v>
      </c>
      <c r="N10" s="942">
        <f>J10+21</f>
        <v>43638</v>
      </c>
      <c r="O10" s="942">
        <f>J10+23</f>
        <v>43640</v>
      </c>
      <c r="P10" s="942">
        <f>J10+24</f>
        <v>43641</v>
      </c>
      <c r="Q10" s="282"/>
    </row>
    <row r="11" spans="1:17" ht="19.899999999999999" customHeight="1">
      <c r="A11" s="577">
        <f>A10+1</f>
        <v>23</v>
      </c>
      <c r="B11" s="577"/>
      <c r="C11" s="995" t="s">
        <v>2194</v>
      </c>
      <c r="D11" s="932" t="str">
        <f>VLOOKUP(C11,'ships name'!B:C,2,FALSE)</f>
        <v>美总巴黎</v>
      </c>
      <c r="E11" s="580" t="str">
        <f t="shared" ref="E11:E14" si="1">F11</f>
        <v>0SV41W</v>
      </c>
      <c r="F11" s="580" t="str">
        <f t="shared" ref="F11:F14" si="2">LEFT(G11,6)</f>
        <v>0SV41W</v>
      </c>
      <c r="G11" s="580" t="s">
        <v>4629</v>
      </c>
      <c r="H11" s="944">
        <f t="shared" si="0"/>
        <v>43622</v>
      </c>
      <c r="I11" s="934">
        <f t="shared" si="0"/>
        <v>43623</v>
      </c>
      <c r="J11" s="942">
        <f>J10+7</f>
        <v>43624</v>
      </c>
      <c r="K11" s="942">
        <f t="shared" ref="K11:K14" si="3">J11+8</f>
        <v>43632</v>
      </c>
      <c r="L11" s="942">
        <f t="shared" ref="L11:L14" si="4">J11+17</f>
        <v>43641</v>
      </c>
      <c r="M11" s="942">
        <f t="shared" ref="M11:M14" si="5">J11+19</f>
        <v>43643</v>
      </c>
      <c r="N11" s="942">
        <f t="shared" ref="N11:N14" si="6">J11+21</f>
        <v>43645</v>
      </c>
      <c r="O11" s="942">
        <f t="shared" ref="O11:O14" si="7">J11+23</f>
        <v>43647</v>
      </c>
      <c r="P11" s="942">
        <f t="shared" ref="P11:P14" si="8">J11+24</f>
        <v>43648</v>
      </c>
      <c r="Q11" s="282"/>
    </row>
    <row r="12" spans="1:17" ht="19.899999999999999" customHeight="1">
      <c r="A12" s="577">
        <f>A11+1</f>
        <v>24</v>
      </c>
      <c r="B12" s="577"/>
      <c r="C12" s="995" t="s">
        <v>3039</v>
      </c>
      <c r="D12" s="932" t="str">
        <f>VLOOKUP(C12,'ships name'!B:C,2,FALSE)</f>
        <v xml:space="preserve"> </v>
      </c>
      <c r="E12" s="580" t="str">
        <f t="shared" si="1"/>
        <v>0SV45W</v>
      </c>
      <c r="F12" s="580" t="str">
        <f t="shared" si="2"/>
        <v>0SV45W</v>
      </c>
      <c r="G12" s="580" t="s">
        <v>4630</v>
      </c>
      <c r="H12" s="944">
        <f t="shared" si="0"/>
        <v>43629</v>
      </c>
      <c r="I12" s="934">
        <f t="shared" si="0"/>
        <v>43630</v>
      </c>
      <c r="J12" s="942">
        <f>J11+7</f>
        <v>43631</v>
      </c>
      <c r="K12" s="942">
        <f t="shared" si="3"/>
        <v>43639</v>
      </c>
      <c r="L12" s="942">
        <f t="shared" si="4"/>
        <v>43648</v>
      </c>
      <c r="M12" s="942">
        <f t="shared" si="5"/>
        <v>43650</v>
      </c>
      <c r="N12" s="942">
        <f t="shared" si="6"/>
        <v>43652</v>
      </c>
      <c r="O12" s="942">
        <f t="shared" si="7"/>
        <v>43654</v>
      </c>
      <c r="P12" s="942">
        <f t="shared" si="8"/>
        <v>43655</v>
      </c>
      <c r="Q12" s="282"/>
    </row>
    <row r="13" spans="1:17" ht="19.899999999999999" customHeight="1">
      <c r="A13" s="577">
        <f t="shared" ref="A13:A14" si="9">A12+1</f>
        <v>25</v>
      </c>
      <c r="B13" s="577"/>
      <c r="C13" s="995" t="s">
        <v>656</v>
      </c>
      <c r="D13" s="932" t="str">
        <f>VLOOKUP(C13,'ships name'!B:C,2,FALSE)</f>
        <v>美总圣地亚哥</v>
      </c>
      <c r="E13" s="580" t="str">
        <f t="shared" si="1"/>
        <v>0SV49W</v>
      </c>
      <c r="F13" s="580" t="str">
        <f t="shared" si="2"/>
        <v>0SV49W</v>
      </c>
      <c r="G13" s="580" t="s">
        <v>4631</v>
      </c>
      <c r="H13" s="944">
        <f t="shared" si="0"/>
        <v>43636</v>
      </c>
      <c r="I13" s="934">
        <f t="shared" si="0"/>
        <v>43637</v>
      </c>
      <c r="J13" s="942">
        <f>J12+7</f>
        <v>43638</v>
      </c>
      <c r="K13" s="942">
        <f t="shared" si="3"/>
        <v>43646</v>
      </c>
      <c r="L13" s="942">
        <f t="shared" si="4"/>
        <v>43655</v>
      </c>
      <c r="M13" s="942">
        <f t="shared" si="5"/>
        <v>43657</v>
      </c>
      <c r="N13" s="942">
        <f t="shared" si="6"/>
        <v>43659</v>
      </c>
      <c r="O13" s="942">
        <f t="shared" si="7"/>
        <v>43661</v>
      </c>
      <c r="P13" s="942">
        <f t="shared" si="8"/>
        <v>43662</v>
      </c>
      <c r="Q13" s="282"/>
    </row>
    <row r="14" spans="1:17" ht="19.899999999999999" customHeight="1">
      <c r="A14" s="577">
        <f t="shared" si="9"/>
        <v>26</v>
      </c>
      <c r="B14" s="577"/>
      <c r="C14" s="995" t="s">
        <v>3154</v>
      </c>
      <c r="D14" s="932" t="str">
        <f>VLOOKUP(C14,'ships name'!B:C,2,FALSE)</f>
        <v xml:space="preserve"> </v>
      </c>
      <c r="E14" s="580" t="str">
        <f t="shared" si="1"/>
        <v>0SV4DW</v>
      </c>
      <c r="F14" s="580" t="str">
        <f t="shared" si="2"/>
        <v>0SV4DW</v>
      </c>
      <c r="G14" s="580" t="s">
        <v>4632</v>
      </c>
      <c r="H14" s="944">
        <f t="shared" si="0"/>
        <v>43643</v>
      </c>
      <c r="I14" s="934">
        <f t="shared" si="0"/>
        <v>43644</v>
      </c>
      <c r="J14" s="942">
        <f>J13+7</f>
        <v>43645</v>
      </c>
      <c r="K14" s="942">
        <f t="shared" si="3"/>
        <v>43653</v>
      </c>
      <c r="L14" s="942">
        <f t="shared" si="4"/>
        <v>43662</v>
      </c>
      <c r="M14" s="942">
        <f t="shared" si="5"/>
        <v>43664</v>
      </c>
      <c r="N14" s="942">
        <f t="shared" si="6"/>
        <v>43666</v>
      </c>
      <c r="O14" s="942">
        <f t="shared" si="7"/>
        <v>43668</v>
      </c>
      <c r="P14" s="942">
        <f t="shared" si="8"/>
        <v>43669</v>
      </c>
      <c r="Q14" s="282"/>
    </row>
    <row r="15" spans="1:17" ht="19.899999999999999" customHeight="1" thickBot="1">
      <c r="G15" s="174" t="s">
        <v>29</v>
      </c>
    </row>
    <row r="16" spans="1:17" ht="19.899999999999999" hidden="1" customHeight="1"/>
    <row r="17" spans="1:18" ht="25.9" hidden="1" customHeight="1">
      <c r="A17" s="1181" t="s">
        <v>95</v>
      </c>
      <c r="B17" s="1182"/>
      <c r="C17" s="1182"/>
      <c r="D17" s="508"/>
      <c r="E17" s="251" t="s">
        <v>32</v>
      </c>
      <c r="F17" s="251"/>
      <c r="G17" s="251"/>
      <c r="H17" s="251" t="s">
        <v>3080</v>
      </c>
      <c r="I17" s="251" t="s">
        <v>33</v>
      </c>
      <c r="J17" s="251" t="s">
        <v>493</v>
      </c>
      <c r="K17" s="330"/>
      <c r="L17" s="1183" t="s">
        <v>2</v>
      </c>
      <c r="M17" s="1183"/>
      <c r="N17" s="1183"/>
      <c r="O17" s="1183"/>
      <c r="P17" s="1184"/>
      <c r="Q17" s="1226"/>
      <c r="R17" s="223"/>
    </row>
    <row r="18" spans="1:18" ht="19.899999999999999" hidden="1" customHeight="1">
      <c r="A18" s="1168" t="s">
        <v>3</v>
      </c>
      <c r="B18" s="1175" t="s">
        <v>4</v>
      </c>
      <c r="C18" s="1176" t="s">
        <v>5</v>
      </c>
      <c r="D18" s="512"/>
      <c r="E18" s="1134" t="s">
        <v>6</v>
      </c>
      <c r="F18" s="1134"/>
      <c r="G18" s="1134"/>
      <c r="H18" s="1134"/>
      <c r="I18" s="136" t="s">
        <v>7</v>
      </c>
      <c r="J18" s="136" t="s">
        <v>8</v>
      </c>
      <c r="K18" s="180" t="s">
        <v>9</v>
      </c>
      <c r="L18" s="126" t="s">
        <v>87</v>
      </c>
      <c r="M18" s="338" t="s">
        <v>96</v>
      </c>
      <c r="N18" s="338" t="s">
        <v>88</v>
      </c>
      <c r="O18" s="338" t="s">
        <v>97</v>
      </c>
      <c r="P18" s="341" t="s">
        <v>98</v>
      </c>
      <c r="Q18" s="1226"/>
      <c r="R18" s="298"/>
    </row>
    <row r="19" spans="1:18" ht="32.25" hidden="1" customHeight="1">
      <c r="A19" s="1168"/>
      <c r="B19" s="1175"/>
      <c r="C19" s="1176"/>
      <c r="D19" s="512"/>
      <c r="E19" s="1173" t="s">
        <v>13</v>
      </c>
      <c r="F19" s="333"/>
      <c r="G19" s="483"/>
      <c r="H19" s="1171" t="s">
        <v>3270</v>
      </c>
      <c r="I19" s="117" t="s">
        <v>15</v>
      </c>
      <c r="J19" s="117" t="s">
        <v>16</v>
      </c>
      <c r="K19" s="133" t="s">
        <v>17</v>
      </c>
      <c r="L19" s="126" t="s">
        <v>89</v>
      </c>
      <c r="M19" s="338" t="s">
        <v>99</v>
      </c>
      <c r="N19" s="338" t="s">
        <v>90</v>
      </c>
      <c r="O19" s="338" t="s">
        <v>100</v>
      </c>
      <c r="P19" s="341" t="s">
        <v>101</v>
      </c>
      <c r="Q19" s="1226"/>
      <c r="R19" s="298"/>
    </row>
    <row r="20" spans="1:18" ht="19.899999999999999" hidden="1" customHeight="1" thickBot="1">
      <c r="A20" s="1169"/>
      <c r="B20" s="1174"/>
      <c r="C20" s="1177"/>
      <c r="D20" s="513"/>
      <c r="E20" s="1174"/>
      <c r="F20" s="334"/>
      <c r="G20" s="484"/>
      <c r="H20" s="1172"/>
      <c r="I20" s="118" t="s">
        <v>3081</v>
      </c>
      <c r="J20" s="118" t="s">
        <v>52</v>
      </c>
      <c r="K20" s="327" t="s">
        <v>35</v>
      </c>
      <c r="L20" s="128"/>
      <c r="M20" s="339"/>
      <c r="N20" s="296"/>
      <c r="O20" s="296"/>
      <c r="P20" s="297"/>
      <c r="Q20" s="1226"/>
      <c r="R20" s="298"/>
    </row>
    <row r="21" spans="1:18" s="283" customFormat="1" ht="19.899999999999999" hidden="1" customHeight="1">
      <c r="A21" s="1170">
        <v>31</v>
      </c>
      <c r="B21" s="1165"/>
      <c r="C21" s="110" t="e">
        <f>VLOOKUP((LEFT(B21,3)),'ships name'!A:C,2,FALSE)</f>
        <v>#N/A</v>
      </c>
      <c r="D21" s="558"/>
      <c r="E21" s="1170"/>
      <c r="F21" s="1135" t="str">
        <f>RIGHT(B21,3)&amp;"W"</f>
        <v>W</v>
      </c>
      <c r="G21" s="505"/>
      <c r="H21" s="1149"/>
      <c r="I21" s="1143">
        <f>J21-2</f>
        <v>43314</v>
      </c>
      <c r="J21" s="1143">
        <f>K21</f>
        <v>43316</v>
      </c>
      <c r="K21" s="1237">
        <v>43316</v>
      </c>
      <c r="L21" s="1246">
        <f>K21+7</f>
        <v>43323</v>
      </c>
      <c r="M21" s="1227">
        <f>K21+16</f>
        <v>43332</v>
      </c>
      <c r="N21" s="1227">
        <f>K21+17</f>
        <v>43333</v>
      </c>
      <c r="O21" s="1227">
        <f>N21+2</f>
        <v>43335</v>
      </c>
      <c r="P21" s="1240">
        <f>K21+20</f>
        <v>43336</v>
      </c>
      <c r="Q21" s="1252"/>
      <c r="R21" s="1248"/>
    </row>
    <row r="22" spans="1:18" s="283" customFormat="1" ht="19.899999999999999" hidden="1" customHeight="1">
      <c r="A22" s="1151"/>
      <c r="B22" s="1165"/>
      <c r="C22" s="109" t="e">
        <f>VLOOKUP((LEFT(B21,3)),'ships name'!A:C,3,FALSE)</f>
        <v>#N/A</v>
      </c>
      <c r="D22" s="493"/>
      <c r="E22" s="1151"/>
      <c r="F22" s="1136"/>
      <c r="G22" s="506"/>
      <c r="H22" s="1150"/>
      <c r="I22" s="1144"/>
      <c r="J22" s="1144"/>
      <c r="K22" s="1238"/>
      <c r="L22" s="1247"/>
      <c r="M22" s="1228"/>
      <c r="N22" s="1228"/>
      <c r="O22" s="1228"/>
      <c r="P22" s="1241"/>
      <c r="Q22" s="1253"/>
      <c r="R22" s="1248"/>
    </row>
    <row r="23" spans="1:18" s="283" customFormat="1" ht="19.899999999999999" hidden="1" customHeight="1">
      <c r="A23" s="1163">
        <f>A21+1</f>
        <v>32</v>
      </c>
      <c r="B23" s="1164"/>
      <c r="C23" s="110" t="e">
        <f>VLOOKUP((LEFT(B23,3)),'ships name'!A:C,2,FALSE)</f>
        <v>#N/A</v>
      </c>
      <c r="D23" s="558"/>
      <c r="E23" s="1157"/>
      <c r="F23" s="1135" t="str">
        <f>RIGHT(B23,3)&amp;"W"</f>
        <v>W</v>
      </c>
      <c r="G23" s="505"/>
      <c r="H23" s="1149" t="s">
        <v>4086</v>
      </c>
      <c r="I23" s="1141">
        <f>I21+7</f>
        <v>43321</v>
      </c>
      <c r="J23" s="1239">
        <f>J21+7</f>
        <v>43323</v>
      </c>
      <c r="K23" s="1239">
        <f>K21+7</f>
        <v>43323</v>
      </c>
      <c r="L23" s="1246">
        <f>K23+7</f>
        <v>43330</v>
      </c>
      <c r="M23" s="1227">
        <f>K23+16</f>
        <v>43339</v>
      </c>
      <c r="N23" s="1227">
        <f>K23+17</f>
        <v>43340</v>
      </c>
      <c r="O23" s="1227">
        <f>N23+2</f>
        <v>43342</v>
      </c>
      <c r="P23" s="1240">
        <f>K23+20</f>
        <v>43343</v>
      </c>
      <c r="Q23" s="1252"/>
      <c r="R23" s="1249"/>
    </row>
    <row r="24" spans="1:18" s="283" customFormat="1" ht="19.899999999999999" hidden="1" customHeight="1">
      <c r="A24" s="1163"/>
      <c r="B24" s="1164"/>
      <c r="C24" s="109" t="e">
        <f>VLOOKUP((LEFT(B23,3)),'ships name'!A:C,3,FALSE)</f>
        <v>#N/A</v>
      </c>
      <c r="D24" s="493"/>
      <c r="E24" s="1151"/>
      <c r="F24" s="1136"/>
      <c r="G24" s="506"/>
      <c r="H24" s="1150"/>
      <c r="I24" s="1142"/>
      <c r="J24" s="1223"/>
      <c r="K24" s="1223"/>
      <c r="L24" s="1247"/>
      <c r="M24" s="1228"/>
      <c r="N24" s="1228"/>
      <c r="O24" s="1228"/>
      <c r="P24" s="1241"/>
      <c r="Q24" s="1253"/>
      <c r="R24" s="1250"/>
    </row>
    <row r="25" spans="1:18" s="283" customFormat="1" ht="19.899999999999999" hidden="1" customHeight="1">
      <c r="A25" s="1151">
        <f>A23+1</f>
        <v>33</v>
      </c>
      <c r="B25" s="1164"/>
      <c r="C25" s="110" t="e">
        <f>VLOOKUP((LEFT(B25,3)),'ships name'!A:C,2,FALSE)</f>
        <v>#N/A</v>
      </c>
      <c r="D25" s="558"/>
      <c r="E25" s="1157"/>
      <c r="F25" s="1135" t="str">
        <f>RIGHT(B25,3)&amp;"W"</f>
        <v>W</v>
      </c>
      <c r="G25" s="505"/>
      <c r="H25" s="1147" t="s">
        <v>29</v>
      </c>
      <c r="I25" s="1143">
        <f t="shared" ref="I25:J27" si="10">I23+7</f>
        <v>43328</v>
      </c>
      <c r="J25" s="1239">
        <f t="shared" si="10"/>
        <v>43330</v>
      </c>
      <c r="K25" s="1239">
        <f>K23+7</f>
        <v>43330</v>
      </c>
      <c r="L25" s="1246">
        <f>K25+7</f>
        <v>43337</v>
      </c>
      <c r="M25" s="1227">
        <f>K25+16</f>
        <v>43346</v>
      </c>
      <c r="N25" s="1227">
        <f>K25+17</f>
        <v>43347</v>
      </c>
      <c r="O25" s="1227">
        <f>N25+2</f>
        <v>43349</v>
      </c>
      <c r="P25" s="1240">
        <f>K25+20</f>
        <v>43350</v>
      </c>
      <c r="Q25" s="1252"/>
      <c r="R25" s="1248"/>
    </row>
    <row r="26" spans="1:18" s="283" customFormat="1" ht="19.899999999999999" hidden="1" customHeight="1">
      <c r="A26" s="1163"/>
      <c r="B26" s="1164"/>
      <c r="C26" s="109" t="e">
        <f>VLOOKUP((LEFT(B25,3)),'ships name'!A:C,3,FALSE)</f>
        <v>#N/A</v>
      </c>
      <c r="D26" s="493"/>
      <c r="E26" s="1151"/>
      <c r="F26" s="1136"/>
      <c r="G26" s="506"/>
      <c r="H26" s="1148"/>
      <c r="I26" s="1144"/>
      <c r="J26" s="1223"/>
      <c r="K26" s="1223"/>
      <c r="L26" s="1247"/>
      <c r="M26" s="1228"/>
      <c r="N26" s="1228"/>
      <c r="O26" s="1228"/>
      <c r="P26" s="1241"/>
      <c r="Q26" s="1253"/>
      <c r="R26" s="1251"/>
    </row>
    <row r="27" spans="1:18" s="283" customFormat="1" ht="19.899999999999999" hidden="1" customHeight="1">
      <c r="A27" s="1151">
        <f>A25+1</f>
        <v>34</v>
      </c>
      <c r="B27" s="1165"/>
      <c r="C27" s="110" t="e">
        <f>VLOOKUP((LEFT(B27,3)),'ships name'!A:C,2,FALSE)</f>
        <v>#N/A</v>
      </c>
      <c r="D27" s="558"/>
      <c r="E27" s="1157"/>
      <c r="F27" s="1135" t="str">
        <f>RIGHT(B27,3)&amp;"W"</f>
        <v>W</v>
      </c>
      <c r="G27" s="505"/>
      <c r="H27" s="1147" t="s">
        <v>4087</v>
      </c>
      <c r="I27" s="1143">
        <f t="shared" si="10"/>
        <v>43335</v>
      </c>
      <c r="J27" s="1239">
        <f t="shared" si="10"/>
        <v>43337</v>
      </c>
      <c r="K27" s="1239">
        <f>K25+7</f>
        <v>43337</v>
      </c>
      <c r="L27" s="1246">
        <f>K27+7</f>
        <v>43344</v>
      </c>
      <c r="M27" s="1227">
        <f>K27+16</f>
        <v>43353</v>
      </c>
      <c r="N27" s="1227">
        <f>K27+17</f>
        <v>43354</v>
      </c>
      <c r="O27" s="1227">
        <f>N27+2</f>
        <v>43356</v>
      </c>
      <c r="P27" s="1240">
        <f>K27+20</f>
        <v>43357</v>
      </c>
      <c r="Q27" s="1252"/>
      <c r="R27" s="1248"/>
    </row>
    <row r="28" spans="1:18" s="283" customFormat="1" ht="19.899999999999999" hidden="1" customHeight="1">
      <c r="A28" s="1163"/>
      <c r="B28" s="1165"/>
      <c r="C28" s="109" t="e">
        <f>VLOOKUP((LEFT(B27,3)),'ships name'!A:C,3,FALSE)</f>
        <v>#N/A</v>
      </c>
      <c r="D28" s="493"/>
      <c r="E28" s="1151"/>
      <c r="F28" s="1136"/>
      <c r="G28" s="506"/>
      <c r="H28" s="1148"/>
      <c r="I28" s="1144"/>
      <c r="J28" s="1223"/>
      <c r="K28" s="1223"/>
      <c r="L28" s="1247"/>
      <c r="M28" s="1228"/>
      <c r="N28" s="1228"/>
      <c r="O28" s="1228"/>
      <c r="P28" s="1241"/>
      <c r="Q28" s="1253"/>
      <c r="R28" s="1251"/>
    </row>
    <row r="29" spans="1:18" s="283" customFormat="1" ht="19.899999999999999" hidden="1" customHeight="1">
      <c r="A29" s="1151">
        <f>A27+1</f>
        <v>35</v>
      </c>
      <c r="B29" s="1166"/>
      <c r="C29" s="110" t="e">
        <f>VLOOKUP((LEFT(B29,3)),'ships name'!A:C,2,FALSE)</f>
        <v>#N/A</v>
      </c>
      <c r="D29" s="558"/>
      <c r="E29" s="1157"/>
      <c r="F29" s="1145" t="str">
        <f>RIGHT(B29,3)&amp;"W"</f>
        <v>W</v>
      </c>
      <c r="G29" s="509"/>
      <c r="H29" s="1260" t="s">
        <v>4088</v>
      </c>
      <c r="I29" s="1254">
        <f>I27+7</f>
        <v>43342</v>
      </c>
      <c r="J29" s="1258">
        <f>J27+7</f>
        <v>43344</v>
      </c>
      <c r="K29" s="1258">
        <f>K27+7</f>
        <v>43344</v>
      </c>
      <c r="L29" s="1263">
        <f>K29+7</f>
        <v>43351</v>
      </c>
      <c r="M29" s="1256">
        <f>K29+16</f>
        <v>43360</v>
      </c>
      <c r="N29" s="1256">
        <f>K29+17</f>
        <v>43361</v>
      </c>
      <c r="O29" s="1256">
        <f>N29+2</f>
        <v>43363</v>
      </c>
      <c r="P29" s="1261">
        <f>K29+20</f>
        <v>43364</v>
      </c>
      <c r="Q29" s="1252"/>
      <c r="R29" s="1248"/>
    </row>
    <row r="30" spans="1:18" s="283" customFormat="1" ht="19.899999999999999" hidden="1" customHeight="1" thickBot="1">
      <c r="A30" s="1152"/>
      <c r="B30" s="1167"/>
      <c r="C30" s="111" t="e">
        <f>VLOOKUP((LEFT(B29,3)),'ships name'!A:C,3,FALSE)</f>
        <v>#N/A</v>
      </c>
      <c r="D30" s="511"/>
      <c r="E30" s="1160"/>
      <c r="F30" s="1146"/>
      <c r="G30" s="510"/>
      <c r="H30" s="1211"/>
      <c r="I30" s="1255"/>
      <c r="J30" s="1259"/>
      <c r="K30" s="1259"/>
      <c r="L30" s="1264"/>
      <c r="M30" s="1257"/>
      <c r="N30" s="1257"/>
      <c r="O30" s="1257"/>
      <c r="P30" s="1262"/>
      <c r="Q30" s="1253"/>
      <c r="R30" s="1251"/>
    </row>
    <row r="31" spans="1:18" ht="19.899999999999999" hidden="1" customHeight="1">
      <c r="A31" s="112"/>
      <c r="B31" s="293"/>
      <c r="C31" s="294"/>
      <c r="D31" s="294"/>
      <c r="E31" s="293"/>
      <c r="F31" s="335"/>
      <c r="G31" s="525"/>
      <c r="H31" s="293"/>
      <c r="I31" s="293"/>
      <c r="J31" s="293"/>
      <c r="K31" s="293"/>
      <c r="L31" s="114"/>
      <c r="M31" s="175"/>
      <c r="N31" s="114"/>
      <c r="O31" s="114"/>
      <c r="P31" s="175"/>
      <c r="Q31" s="175"/>
      <c r="R31" s="113"/>
    </row>
    <row r="32" spans="1:18" ht="19.899999999999999" hidden="1" customHeight="1" thickBot="1">
      <c r="A32" s="112"/>
      <c r="B32" s="293"/>
      <c r="C32" s="294"/>
      <c r="D32" s="294"/>
      <c r="E32" s="293"/>
      <c r="F32" s="335"/>
      <c r="G32" s="525"/>
      <c r="H32" s="293"/>
      <c r="I32" s="293"/>
      <c r="J32" s="293"/>
      <c r="K32" s="293"/>
      <c r="L32" s="114"/>
      <c r="M32" s="175"/>
      <c r="N32" s="114"/>
      <c r="O32" s="114"/>
      <c r="P32" s="175"/>
      <c r="Q32" s="175"/>
      <c r="R32" s="113"/>
    </row>
    <row r="33" spans="1:17" ht="25.9" customHeight="1" thickBot="1">
      <c r="A33" s="1155" t="s">
        <v>102</v>
      </c>
      <c r="B33" s="1156"/>
      <c r="C33" s="1156"/>
      <c r="D33" s="550"/>
      <c r="E33" s="226" t="s">
        <v>74</v>
      </c>
      <c r="F33" s="226"/>
      <c r="G33" s="226"/>
      <c r="H33" s="1140" t="s">
        <v>75</v>
      </c>
      <c r="I33" s="1140"/>
      <c r="J33" s="1140"/>
      <c r="K33" s="1185" t="s">
        <v>2</v>
      </c>
      <c r="L33" s="1186"/>
      <c r="M33" s="1186"/>
      <c r="N33" s="1236"/>
      <c r="O33" s="223"/>
      <c r="P33" s="223"/>
      <c r="Q33" s="223"/>
    </row>
    <row r="34" spans="1:17" ht="19.899999999999999" customHeight="1">
      <c r="A34" s="1153" t="s">
        <v>3</v>
      </c>
      <c r="B34" s="1158" t="s">
        <v>4</v>
      </c>
      <c r="C34" s="1161" t="s">
        <v>5</v>
      </c>
      <c r="D34" s="1134" t="s">
        <v>4291</v>
      </c>
      <c r="E34" s="1137" t="s">
        <v>6</v>
      </c>
      <c r="F34" s="1138"/>
      <c r="G34" s="1139"/>
      <c r="H34" s="514" t="s">
        <v>7</v>
      </c>
      <c r="I34" s="514" t="s">
        <v>8</v>
      </c>
      <c r="J34" s="295" t="s">
        <v>9</v>
      </c>
      <c r="K34" s="553" t="s">
        <v>103</v>
      </c>
      <c r="L34" s="557" t="s">
        <v>104</v>
      </c>
      <c r="M34" s="295" t="s">
        <v>4524</v>
      </c>
      <c r="N34" s="295" t="s">
        <v>105</v>
      </c>
    </row>
    <row r="35" spans="1:17" ht="19.899999999999999" customHeight="1">
      <c r="A35" s="1153"/>
      <c r="B35" s="1158"/>
      <c r="C35" s="1161"/>
      <c r="D35" s="1116"/>
      <c r="E35" s="1116" t="s">
        <v>13</v>
      </c>
      <c r="F35" s="1092" t="s">
        <v>14</v>
      </c>
      <c r="G35" s="1093"/>
      <c r="H35" s="439" t="s">
        <v>15</v>
      </c>
      <c r="I35" s="439" t="s">
        <v>16</v>
      </c>
      <c r="J35" s="619" t="s">
        <v>17</v>
      </c>
      <c r="K35" s="410" t="s">
        <v>89</v>
      </c>
      <c r="L35" s="281" t="s">
        <v>90</v>
      </c>
      <c r="M35" s="619" t="s">
        <v>3315</v>
      </c>
      <c r="N35" s="619" t="s">
        <v>91</v>
      </c>
    </row>
    <row r="36" spans="1:17" ht="19.899999999999999" customHeight="1" thickBot="1">
      <c r="A36" s="1154"/>
      <c r="B36" s="1159"/>
      <c r="C36" s="1162"/>
      <c r="D36" s="1117"/>
      <c r="E36" s="1117"/>
      <c r="F36" s="605" t="s">
        <v>4292</v>
      </c>
      <c r="G36" s="536" t="s">
        <v>4293</v>
      </c>
      <c r="H36" s="616"/>
      <c r="I36" s="616"/>
      <c r="J36" s="700" t="s">
        <v>219</v>
      </c>
      <c r="K36" s="637"/>
      <c r="L36" s="704"/>
      <c r="M36" s="700"/>
      <c r="N36" s="700"/>
    </row>
    <row r="37" spans="1:17" ht="19.899999999999999" customHeight="1">
      <c r="A37" s="615">
        <v>23</v>
      </c>
      <c r="B37" s="610" t="s">
        <v>4534</v>
      </c>
      <c r="C37" s="493" t="str">
        <f>VLOOKUP((LEFT(B37,3)),'ships name'!A:C,2,FALSE)</f>
        <v>COSCO SHIPPING PISCES</v>
      </c>
      <c r="D37" s="809" t="str">
        <f>VLOOKUP(C37,'ships name'!B:C,2,FALSE)</f>
        <v xml:space="preserve"> </v>
      </c>
      <c r="E37" s="610" t="str">
        <f>TEXT(LEFT(F37,3)-1,"000")&amp;"E"</f>
        <v>003E</v>
      </c>
      <c r="F37" s="611" t="str">
        <f>RIGHT(B37,3)&amp;"W"</f>
        <v>004W</v>
      </c>
      <c r="G37" s="611" t="s">
        <v>4536</v>
      </c>
      <c r="H37" s="611"/>
      <c r="I37" s="611">
        <f>J37-1</f>
        <v>43617</v>
      </c>
      <c r="J37" s="611">
        <v>43618</v>
      </c>
      <c r="K37" s="611">
        <f>J37+7</f>
        <v>43625</v>
      </c>
      <c r="L37" s="611">
        <f>J37+17</f>
        <v>43635</v>
      </c>
      <c r="M37" s="611">
        <f>J37+19</f>
        <v>43637</v>
      </c>
      <c r="N37" s="612">
        <f>J37+22</f>
        <v>43640</v>
      </c>
    </row>
    <row r="38" spans="1:17" ht="19.899999999999999" customHeight="1">
      <c r="A38" s="620">
        <f>A37+1</f>
        <v>24</v>
      </c>
      <c r="B38" s="577" t="s">
        <v>4633</v>
      </c>
      <c r="C38" s="499" t="str">
        <f>VLOOKUP((LEFT(B38,3)),'ships name'!A:C,2,FALSE)</f>
        <v>COSCO SHIPPING HIMALAYAS</v>
      </c>
      <c r="D38" s="809" t="str">
        <f>VLOOKUP(C38,'ships name'!B:C,2,FALSE)</f>
        <v>中远海运喜马拉雅</v>
      </c>
      <c r="E38" s="577" t="str">
        <f>TEXT(LEFT(F38,3)-1,"000")&amp;"E"</f>
        <v>014E</v>
      </c>
      <c r="F38" s="580" t="str">
        <f>RIGHT(B38,3)&amp;"W"</f>
        <v>015W</v>
      </c>
      <c r="G38" s="580" t="s">
        <v>4637</v>
      </c>
      <c r="H38" s="580"/>
      <c r="I38" s="580">
        <f t="shared" ref="I38:K41" si="11">I37+7</f>
        <v>43624</v>
      </c>
      <c r="J38" s="580">
        <f t="shared" si="11"/>
        <v>43625</v>
      </c>
      <c r="K38" s="580">
        <f t="shared" si="11"/>
        <v>43632</v>
      </c>
      <c r="L38" s="611">
        <f t="shared" ref="L38:L41" si="12">J38+17</f>
        <v>43642</v>
      </c>
      <c r="M38" s="611">
        <f t="shared" ref="M38:M41" si="13">J38+19</f>
        <v>43644</v>
      </c>
      <c r="N38" s="612">
        <f t="shared" ref="N38:N41" si="14">J38+22</f>
        <v>43647</v>
      </c>
      <c r="O38" s="523"/>
    </row>
    <row r="39" spans="1:17" ht="19.899999999999999" customHeight="1">
      <c r="A39" s="620">
        <f>A38+1</f>
        <v>25</v>
      </c>
      <c r="B39" s="577" t="s">
        <v>4634</v>
      </c>
      <c r="C39" s="499" t="str">
        <f>VLOOKUP((LEFT(B39,3)),'ships name'!A:C,2,FALSE)</f>
        <v>CSCL ATLANTIC OCEAN</v>
      </c>
      <c r="D39" s="809" t="str">
        <f>VLOOKUP(C39,'ships name'!B:C,2,FALSE)</f>
        <v>中海大西洋</v>
      </c>
      <c r="E39" s="577" t="str">
        <f>TEXT(LEFT(F39,3)-1,"000")&amp;"E"</f>
        <v>028E</v>
      </c>
      <c r="F39" s="580" t="str">
        <f>RIGHT(B39,3)&amp;"W"</f>
        <v>029W</v>
      </c>
      <c r="G39" s="580" t="s">
        <v>4638</v>
      </c>
      <c r="H39" s="580"/>
      <c r="I39" s="580">
        <f t="shared" si="11"/>
        <v>43631</v>
      </c>
      <c r="J39" s="580">
        <f t="shared" si="11"/>
        <v>43632</v>
      </c>
      <c r="K39" s="580">
        <f t="shared" si="11"/>
        <v>43639</v>
      </c>
      <c r="L39" s="611">
        <f t="shared" si="12"/>
        <v>43649</v>
      </c>
      <c r="M39" s="611">
        <f t="shared" si="13"/>
        <v>43651</v>
      </c>
      <c r="N39" s="612">
        <f t="shared" si="14"/>
        <v>43654</v>
      </c>
      <c r="O39" s="523"/>
    </row>
    <row r="40" spans="1:17" ht="19.899999999999999" customHeight="1">
      <c r="A40" s="620">
        <f>A39+1</f>
        <v>26</v>
      </c>
      <c r="B40" s="577" t="s">
        <v>4635</v>
      </c>
      <c r="C40" s="499" t="str">
        <f>VLOOKUP((LEFT(B40,3)),'ships name'!A:C,2,FALSE)</f>
        <v>COSCO SHIPPING SOLAR</v>
      </c>
      <c r="D40" s="809" t="str">
        <f>VLOOKUP(C40,'ships name'!B:C,2,FALSE)</f>
        <v xml:space="preserve"> </v>
      </c>
      <c r="E40" s="577" t="str">
        <f>TEXT(LEFT(F40,3)-1,"000")&amp;"E"</f>
        <v>001E</v>
      </c>
      <c r="F40" s="580" t="str">
        <f>RIGHT(B40,3)&amp;"W"</f>
        <v>002W</v>
      </c>
      <c r="G40" s="580" t="s">
        <v>4639</v>
      </c>
      <c r="H40" s="580"/>
      <c r="I40" s="580">
        <f t="shared" si="11"/>
        <v>43638</v>
      </c>
      <c r="J40" s="580">
        <f t="shared" si="11"/>
        <v>43639</v>
      </c>
      <c r="K40" s="580">
        <f t="shared" si="11"/>
        <v>43646</v>
      </c>
      <c r="L40" s="611">
        <f t="shared" si="12"/>
        <v>43656</v>
      </c>
      <c r="M40" s="611">
        <f t="shared" si="13"/>
        <v>43658</v>
      </c>
      <c r="N40" s="612">
        <f t="shared" si="14"/>
        <v>43661</v>
      </c>
      <c r="O40" s="523"/>
    </row>
    <row r="41" spans="1:17" ht="19.899999999999999" customHeight="1" thickBot="1">
      <c r="A41" s="821">
        <f>A40+1</f>
        <v>27</v>
      </c>
      <c r="B41" s="581" t="s">
        <v>4636</v>
      </c>
      <c r="C41" s="811" t="str">
        <f>VLOOKUP((LEFT(B41,3)),'ships name'!A:C,2,FALSE)</f>
        <v>CSCL INDIAN OCEAN</v>
      </c>
      <c r="D41" s="815" t="str">
        <f>VLOOKUP(C41,'ships name'!B:C,2,FALSE)</f>
        <v>中海印度洋</v>
      </c>
      <c r="E41" s="581" t="str">
        <f>TEXT(LEFT(F41,3)-1,"000")&amp;"E"</f>
        <v>030E</v>
      </c>
      <c r="F41" s="613" t="str">
        <f>RIGHT(B41,3)&amp;"W"</f>
        <v>031W</v>
      </c>
      <c r="G41" s="580" t="s">
        <v>4640</v>
      </c>
      <c r="H41" s="613"/>
      <c r="I41" s="613">
        <f t="shared" si="11"/>
        <v>43645</v>
      </c>
      <c r="J41" s="613">
        <f t="shared" si="11"/>
        <v>43646</v>
      </c>
      <c r="K41" s="613">
        <f t="shared" si="11"/>
        <v>43653</v>
      </c>
      <c r="L41" s="611">
        <f t="shared" si="12"/>
        <v>43663</v>
      </c>
      <c r="M41" s="611">
        <f t="shared" si="13"/>
        <v>43665</v>
      </c>
      <c r="N41" s="612">
        <f t="shared" si="14"/>
        <v>43668</v>
      </c>
      <c r="O41" s="523"/>
    </row>
    <row r="42" spans="1:17" s="283" customFormat="1" ht="19.899999999999999" customHeight="1" thickBot="1">
      <c r="A42" s="822"/>
      <c r="B42" s="823"/>
      <c r="C42" s="824"/>
      <c r="D42" s="824"/>
      <c r="E42" s="824"/>
      <c r="F42" s="824"/>
      <c r="G42" s="824"/>
      <c r="H42" s="824"/>
      <c r="I42" s="824"/>
      <c r="J42" s="824"/>
      <c r="K42" s="824"/>
      <c r="L42" s="824"/>
      <c r="M42" s="824"/>
      <c r="N42" s="824"/>
    </row>
    <row r="43" spans="1:17" ht="25.9" hidden="1" customHeight="1" thickBot="1">
      <c r="A43" s="1155" t="s">
        <v>106</v>
      </c>
      <c r="B43" s="1156"/>
      <c r="C43" s="1156"/>
      <c r="D43" s="550"/>
      <c r="E43" s="226" t="s">
        <v>32</v>
      </c>
      <c r="F43" s="226" t="s">
        <v>3080</v>
      </c>
      <c r="G43" s="226"/>
      <c r="H43" s="226" t="s">
        <v>33</v>
      </c>
      <c r="I43" s="226" t="s">
        <v>3082</v>
      </c>
      <c r="J43" s="703"/>
      <c r="K43" s="1185" t="s">
        <v>2</v>
      </c>
      <c r="L43" s="1186"/>
      <c r="M43" s="1186"/>
      <c r="N43" s="1236"/>
      <c r="O43" s="223"/>
      <c r="P43" s="223"/>
      <c r="Q43" s="223"/>
    </row>
    <row r="44" spans="1:17" ht="19.899999999999999" hidden="1" customHeight="1">
      <c r="A44" s="1153" t="s">
        <v>3</v>
      </c>
      <c r="B44" s="1158" t="s">
        <v>4</v>
      </c>
      <c r="C44" s="1161" t="s">
        <v>5</v>
      </c>
      <c r="D44" s="1134" t="s">
        <v>4291</v>
      </c>
      <c r="E44" s="1137" t="s">
        <v>6</v>
      </c>
      <c r="F44" s="1138"/>
      <c r="G44" s="1139"/>
      <c r="H44" s="514" t="s">
        <v>7</v>
      </c>
      <c r="I44" s="514" t="s">
        <v>8</v>
      </c>
      <c r="J44" s="295" t="s">
        <v>9</v>
      </c>
      <c r="K44" s="553" t="s">
        <v>103</v>
      </c>
      <c r="L44" s="557" t="s">
        <v>104</v>
      </c>
      <c r="M44" s="557" t="s">
        <v>105</v>
      </c>
      <c r="N44" s="295" t="s">
        <v>29</v>
      </c>
    </row>
    <row r="45" spans="1:17" ht="19.899999999999999" hidden="1" customHeight="1">
      <c r="A45" s="1153"/>
      <c r="B45" s="1158"/>
      <c r="C45" s="1161"/>
      <c r="D45" s="1116"/>
      <c r="E45" s="1116" t="s">
        <v>13</v>
      </c>
      <c r="F45" s="1092" t="s">
        <v>14</v>
      </c>
      <c r="G45" s="1093"/>
      <c r="H45" s="439" t="s">
        <v>15</v>
      </c>
      <c r="I45" s="439" t="s">
        <v>16</v>
      </c>
      <c r="J45" s="619" t="s">
        <v>17</v>
      </c>
      <c r="K45" s="410" t="s">
        <v>89</v>
      </c>
      <c r="L45" s="281" t="s">
        <v>90</v>
      </c>
      <c r="M45" s="281" t="s">
        <v>91</v>
      </c>
      <c r="N45" s="619" t="s">
        <v>92</v>
      </c>
    </row>
    <row r="46" spans="1:17" ht="19.899999999999999" hidden="1" customHeight="1" thickBot="1">
      <c r="A46" s="1154"/>
      <c r="B46" s="1159"/>
      <c r="C46" s="1162"/>
      <c r="D46" s="1117"/>
      <c r="E46" s="1117"/>
      <c r="F46" s="605" t="s">
        <v>4292</v>
      </c>
      <c r="G46" s="536" t="s">
        <v>4293</v>
      </c>
      <c r="H46" s="616" t="s">
        <v>3294</v>
      </c>
      <c r="I46" s="616" t="s">
        <v>94</v>
      </c>
      <c r="J46" s="700" t="s">
        <v>484</v>
      </c>
      <c r="K46" s="637"/>
      <c r="L46" s="704"/>
      <c r="M46" s="704"/>
      <c r="N46" s="700"/>
    </row>
    <row r="47" spans="1:17" ht="19.899999999999999" hidden="1" customHeight="1">
      <c r="A47" s="493">
        <v>49</v>
      </c>
      <c r="B47" s="493" t="s">
        <v>4261</v>
      </c>
      <c r="C47" s="493" t="str">
        <f>VLOOKUP((LEFT(B47,3)),'ships name'!A:C,2,FALSE)</f>
        <v>OOCL EGYPT</v>
      </c>
      <c r="D47" s="809" t="str">
        <f>VLOOKUP(C47,'ships name'!B:C,2,FALSE)</f>
        <v>东方埃及</v>
      </c>
      <c r="E47" s="493" t="str">
        <f t="shared" ref="E47" si="15">TEXT(RIGHT(B47,3)-1,"000")&amp;"E"</f>
        <v>018E</v>
      </c>
      <c r="F47" s="813" t="str">
        <f t="shared" ref="F47:F49" si="16">RIGHT(B47,3)&amp;"W"</f>
        <v>019W</v>
      </c>
      <c r="G47" s="501" t="s">
        <v>4325</v>
      </c>
      <c r="H47" s="501">
        <f>I47</f>
        <v>43437</v>
      </c>
      <c r="I47" s="501">
        <f>J47-2</f>
        <v>43437</v>
      </c>
      <c r="J47" s="501">
        <v>43439</v>
      </c>
      <c r="K47" s="501">
        <f>J47+7</f>
        <v>43446</v>
      </c>
      <c r="L47" s="501">
        <f>J47+16</f>
        <v>43455</v>
      </c>
      <c r="M47" s="501">
        <f>J47+20</f>
        <v>43459</v>
      </c>
      <c r="N47" s="501">
        <f>J47+22</f>
        <v>43461</v>
      </c>
    </row>
    <row r="48" spans="1:17" ht="19.899999999999999" hidden="1" customHeight="1">
      <c r="A48" s="499">
        <f>A47+1</f>
        <v>50</v>
      </c>
      <c r="B48" s="812" t="s">
        <v>4348</v>
      </c>
      <c r="C48" s="499" t="s">
        <v>4348</v>
      </c>
      <c r="D48" s="809" t="s">
        <v>4348</v>
      </c>
      <c r="E48" s="499" t="e">
        <f t="shared" ref="E48" si="17">TEXT(RIGHT(B48,3)-1,"000")&amp;"E"</f>
        <v>#VALUE!</v>
      </c>
      <c r="F48" s="813" t="str">
        <f t="shared" si="16"/>
        <v>mitW</v>
      </c>
      <c r="G48" s="487" t="s">
        <v>4326</v>
      </c>
      <c r="H48" s="487">
        <f>I48</f>
        <v>43444</v>
      </c>
      <c r="I48" s="487">
        <f t="shared" ref="I48:M51" si="18">I47+7</f>
        <v>43444</v>
      </c>
      <c r="J48" s="487">
        <f t="shared" si="18"/>
        <v>43446</v>
      </c>
      <c r="K48" s="487">
        <f t="shared" si="18"/>
        <v>43453</v>
      </c>
      <c r="L48" s="487">
        <f t="shared" si="18"/>
        <v>43462</v>
      </c>
      <c r="M48" s="487">
        <f t="shared" si="18"/>
        <v>43466</v>
      </c>
      <c r="N48" s="487">
        <f>J48+22</f>
        <v>43468</v>
      </c>
    </row>
    <row r="49" spans="1:19" ht="19.899999999999999" hidden="1" customHeight="1">
      <c r="A49" s="499">
        <f>A48+1</f>
        <v>51</v>
      </c>
      <c r="B49" s="931" t="s">
        <v>4348</v>
      </c>
      <c r="C49" s="499" t="s">
        <v>4348</v>
      </c>
      <c r="D49" s="809" t="s">
        <v>4348</v>
      </c>
      <c r="E49" s="499" t="e">
        <f>TEXT(LEFT(F49,3)-1,"000")&amp;"E"</f>
        <v>#VALUE!</v>
      </c>
      <c r="F49" s="487" t="str">
        <f t="shared" si="16"/>
        <v>mitW</v>
      </c>
      <c r="G49" s="487" t="s">
        <v>4327</v>
      </c>
      <c r="H49" s="487">
        <f>I49</f>
        <v>43451</v>
      </c>
      <c r="I49" s="487">
        <f t="shared" si="18"/>
        <v>43451</v>
      </c>
      <c r="J49" s="487">
        <f t="shared" si="18"/>
        <v>43453</v>
      </c>
      <c r="K49" s="487">
        <f t="shared" si="18"/>
        <v>43460</v>
      </c>
      <c r="L49" s="487">
        <f t="shared" si="18"/>
        <v>43469</v>
      </c>
      <c r="M49" s="487">
        <f t="shared" si="18"/>
        <v>43473</v>
      </c>
      <c r="N49" s="487">
        <f>J49+22</f>
        <v>43475</v>
      </c>
    </row>
    <row r="50" spans="1:19" ht="19.899999999999999" hidden="1" customHeight="1">
      <c r="A50" s="499">
        <f>A49+1</f>
        <v>52</v>
      </c>
      <c r="B50" s="931" t="s">
        <v>4348</v>
      </c>
      <c r="C50" s="499" t="s">
        <v>4348</v>
      </c>
      <c r="D50" s="809" t="s">
        <v>4348</v>
      </c>
      <c r="E50" s="499" t="e">
        <f>TEXT(LEFT(F50,3)-1,"000")&amp;"E"</f>
        <v>#VALUE!</v>
      </c>
      <c r="F50" s="487" t="str">
        <f t="shared" ref="F50" si="19">RIGHT(B50,3)&amp;"W"</f>
        <v>mitW</v>
      </c>
      <c r="G50" s="487" t="s">
        <v>4328</v>
      </c>
      <c r="H50" s="487">
        <f>I50</f>
        <v>43458</v>
      </c>
      <c r="I50" s="487">
        <f t="shared" si="18"/>
        <v>43458</v>
      </c>
      <c r="J50" s="487">
        <f t="shared" si="18"/>
        <v>43460</v>
      </c>
      <c r="K50" s="487">
        <f t="shared" si="18"/>
        <v>43467</v>
      </c>
      <c r="L50" s="487">
        <f t="shared" si="18"/>
        <v>43476</v>
      </c>
      <c r="M50" s="487">
        <f t="shared" si="18"/>
        <v>43480</v>
      </c>
      <c r="N50" s="487">
        <f>J50+22</f>
        <v>43482</v>
      </c>
    </row>
    <row r="51" spans="1:19" ht="19.899999999999999" hidden="1" customHeight="1">
      <c r="A51" s="575">
        <f>A50+1</f>
        <v>53</v>
      </c>
      <c r="B51" s="931" t="s">
        <v>4348</v>
      </c>
      <c r="C51" s="499" t="s">
        <v>4348</v>
      </c>
      <c r="D51" s="812" t="s">
        <v>4348</v>
      </c>
      <c r="E51" s="499" t="e">
        <f>TEXT(RIGHT(B51,3)-1,"000")&amp;"E"</f>
        <v>#VALUE!</v>
      </c>
      <c r="F51" s="487" t="str">
        <f>RIGHT(B51,3)&amp;"W"</f>
        <v>mitW</v>
      </c>
      <c r="G51" s="487" t="s">
        <v>4329</v>
      </c>
      <c r="H51" s="487">
        <f>I51</f>
        <v>43465</v>
      </c>
      <c r="I51" s="487">
        <f t="shared" si="18"/>
        <v>43465</v>
      </c>
      <c r="J51" s="487">
        <f t="shared" si="18"/>
        <v>43467</v>
      </c>
      <c r="K51" s="487">
        <f t="shared" si="18"/>
        <v>43474</v>
      </c>
      <c r="L51" s="487">
        <f t="shared" si="18"/>
        <v>43483</v>
      </c>
      <c r="M51" s="487">
        <f t="shared" si="18"/>
        <v>43487</v>
      </c>
      <c r="N51" s="487">
        <f>J51+22</f>
        <v>43489</v>
      </c>
    </row>
    <row r="52" spans="1:19" ht="19.899999999999999" customHeight="1" thickBot="1">
      <c r="A52" s="112"/>
      <c r="B52" s="175"/>
      <c r="C52" s="175"/>
      <c r="D52" s="552"/>
      <c r="E52" s="175"/>
      <c r="F52" s="175"/>
      <c r="G52" s="552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</row>
    <row r="53" spans="1:19" ht="25.9" customHeight="1" thickBot="1">
      <c r="A53" s="1155" t="s">
        <v>3300</v>
      </c>
      <c r="B53" s="1156"/>
      <c r="C53" s="1156"/>
      <c r="D53" s="550"/>
      <c r="E53" s="226" t="s">
        <v>32</v>
      </c>
      <c r="F53" s="226" t="s">
        <v>3080</v>
      </c>
      <c r="G53" s="226"/>
      <c r="H53" s="226" t="s">
        <v>33</v>
      </c>
      <c r="I53" s="226" t="s">
        <v>3082</v>
      </c>
      <c r="J53" s="703"/>
      <c r="K53" s="1185" t="s">
        <v>2</v>
      </c>
      <c r="L53" s="1186"/>
      <c r="M53" s="1186"/>
      <c r="N53" s="1186"/>
      <c r="O53" s="1186"/>
      <c r="P53" s="1236"/>
      <c r="Q53" s="223"/>
    </row>
    <row r="54" spans="1:19" ht="19.899999999999999" customHeight="1">
      <c r="A54" s="1153" t="s">
        <v>3</v>
      </c>
      <c r="B54" s="1158" t="s">
        <v>4</v>
      </c>
      <c r="C54" s="1161" t="s">
        <v>5</v>
      </c>
      <c r="D54" s="1134" t="s">
        <v>4291</v>
      </c>
      <c r="E54" s="1137" t="s">
        <v>6</v>
      </c>
      <c r="F54" s="1138"/>
      <c r="G54" s="1139"/>
      <c r="H54" s="514" t="s">
        <v>7</v>
      </c>
      <c r="I54" s="514" t="s">
        <v>8</v>
      </c>
      <c r="J54" s="295" t="s">
        <v>9</v>
      </c>
      <c r="K54" s="553" t="s">
        <v>103</v>
      </c>
      <c r="L54" s="557" t="s">
        <v>3316</v>
      </c>
      <c r="M54" s="557" t="s">
        <v>29</v>
      </c>
      <c r="N54" s="295" t="s">
        <v>29</v>
      </c>
      <c r="O54" s="557" t="s">
        <v>29</v>
      </c>
      <c r="P54" s="295" t="s">
        <v>29</v>
      </c>
    </row>
    <row r="55" spans="1:19" ht="19.899999999999999" customHeight="1">
      <c r="A55" s="1153"/>
      <c r="B55" s="1158"/>
      <c r="C55" s="1161"/>
      <c r="D55" s="1116"/>
      <c r="E55" s="1116" t="s">
        <v>13</v>
      </c>
      <c r="F55" s="1092" t="s">
        <v>14</v>
      </c>
      <c r="G55" s="1093"/>
      <c r="H55" s="439" t="s">
        <v>15</v>
      </c>
      <c r="I55" s="439" t="s">
        <v>16</v>
      </c>
      <c r="J55" s="619" t="s">
        <v>17</v>
      </c>
      <c r="K55" s="410" t="s">
        <v>89</v>
      </c>
      <c r="L55" s="281" t="s">
        <v>144</v>
      </c>
      <c r="M55" s="281" t="s">
        <v>90</v>
      </c>
      <c r="N55" s="619" t="s">
        <v>117</v>
      </c>
      <c r="O55" s="281" t="s">
        <v>91</v>
      </c>
      <c r="P55" s="619" t="s">
        <v>3315</v>
      </c>
    </row>
    <row r="56" spans="1:19" ht="19.899999999999999" customHeight="1" thickBot="1">
      <c r="A56" s="1154"/>
      <c r="B56" s="1159"/>
      <c r="C56" s="1162"/>
      <c r="D56" s="1117"/>
      <c r="E56" s="1117"/>
      <c r="F56" s="605" t="s">
        <v>4292</v>
      </c>
      <c r="G56" s="536" t="s">
        <v>4293</v>
      </c>
      <c r="H56" s="616"/>
      <c r="I56" s="616" t="s">
        <v>219</v>
      </c>
      <c r="J56" s="700" t="s">
        <v>126</v>
      </c>
      <c r="K56" s="701"/>
      <c r="L56" s="701"/>
      <c r="M56" s="701"/>
      <c r="N56" s="701"/>
      <c r="O56" s="701"/>
      <c r="P56" s="702"/>
    </row>
    <row r="57" spans="1:19" ht="19.899999999999999" customHeight="1">
      <c r="A57" s="622">
        <v>23</v>
      </c>
      <c r="B57" s="622" t="s">
        <v>3766</v>
      </c>
      <c r="C57" s="497" t="str">
        <f>VLOOKUP((LEFT(B57,3)),'ships name'!A:C,2,FALSE)</f>
        <v xml:space="preserve">void sailing </v>
      </c>
      <c r="D57" s="809">
        <f>VLOOKUP(C57,'ships name'!B:C,2,FALSE)</f>
        <v>0</v>
      </c>
      <c r="E57" s="622" t="e">
        <f>TEXT(LEFT(F57,3)-1,"000")&amp;"E"</f>
        <v>#VALUE!</v>
      </c>
      <c r="F57" s="698" t="str">
        <f>RIGHT(B57,3)&amp;"W"</f>
        <v>oidW</v>
      </c>
      <c r="G57" s="559" t="s">
        <v>4535</v>
      </c>
      <c r="H57" s="699">
        <f>I57</f>
        <v>43618</v>
      </c>
      <c r="I57" s="698">
        <f>J57-2</f>
        <v>43618</v>
      </c>
      <c r="J57" s="698">
        <v>43620</v>
      </c>
      <c r="K57" s="698">
        <f>J57+7</f>
        <v>43627</v>
      </c>
      <c r="L57" s="698">
        <f>J57+8</f>
        <v>43628</v>
      </c>
      <c r="M57" s="698">
        <f>J57+17</f>
        <v>43637</v>
      </c>
      <c r="N57" s="698">
        <f>J57+19</f>
        <v>43639</v>
      </c>
      <c r="O57" s="698">
        <f>J57+21</f>
        <v>43641</v>
      </c>
      <c r="P57" s="698">
        <f>J57+24</f>
        <v>43644</v>
      </c>
    </row>
    <row r="58" spans="1:19" ht="19.899999999999999" customHeight="1">
      <c r="A58" s="620">
        <f t="shared" ref="A58:A61" si="20">A57+1</f>
        <v>24</v>
      </c>
      <c r="B58" s="624" t="s">
        <v>4641</v>
      </c>
      <c r="C58" s="623" t="str">
        <f>VLOOKUP((LEFT(B58,3)),'ships name'!A:C,2,FALSE)</f>
        <v>Hyundai Drive</v>
      </c>
      <c r="D58" s="809" t="str">
        <f>VLOOKUP(C58,'ships name'!B:C,2,FALSE)</f>
        <v>现代动力</v>
      </c>
      <c r="E58" s="624" t="str">
        <f>TEXT(LEFT(F58,3)-1,"000")&amp;"E"</f>
        <v>028E</v>
      </c>
      <c r="F58" s="625" t="str">
        <f>RIGHT(B58,3)&amp;"W"</f>
        <v>029W</v>
      </c>
      <c r="G58" s="626" t="s">
        <v>4645</v>
      </c>
      <c r="H58" s="627">
        <f>I58</f>
        <v>43625</v>
      </c>
      <c r="I58" s="625">
        <f t="shared" ref="I58:M61" si="21">I57+7</f>
        <v>43625</v>
      </c>
      <c r="J58" s="625">
        <f t="shared" si="21"/>
        <v>43627</v>
      </c>
      <c r="K58" s="625">
        <f t="shared" si="21"/>
        <v>43634</v>
      </c>
      <c r="L58" s="625">
        <f t="shared" si="21"/>
        <v>43635</v>
      </c>
      <c r="M58" s="625">
        <f t="shared" si="21"/>
        <v>43644</v>
      </c>
      <c r="N58" s="625">
        <f t="shared" ref="N58" si="22">J58+19</f>
        <v>43646</v>
      </c>
      <c r="O58" s="625">
        <f t="shared" ref="O58" si="23">J58+21</f>
        <v>43648</v>
      </c>
      <c r="P58" s="625">
        <f t="shared" ref="P58" si="24">J58+24</f>
        <v>43651</v>
      </c>
    </row>
    <row r="59" spans="1:19" ht="19.899999999999999" customHeight="1">
      <c r="A59" s="620">
        <f t="shared" si="20"/>
        <v>25</v>
      </c>
      <c r="B59" s="624" t="s">
        <v>4642</v>
      </c>
      <c r="C59" s="623" t="str">
        <f>VLOOKUP((LEFT(B59,3)),'ships name'!A:C,2,FALSE)</f>
        <v>Hyundai Pride</v>
      </c>
      <c r="D59" s="809" t="str">
        <f>VLOOKUP(C59,'ships name'!B:C,2,FALSE)</f>
        <v>现代骄傲</v>
      </c>
      <c r="E59" s="624" t="str">
        <f>TEXT(LEFT(F59,3)-1,"000")&amp;"E"</f>
        <v>028E</v>
      </c>
      <c r="F59" s="625" t="str">
        <f>RIGHT(B59,3)&amp;"W"</f>
        <v>029W</v>
      </c>
      <c r="G59" s="626" t="s">
        <v>4646</v>
      </c>
      <c r="H59" s="627">
        <f>I59</f>
        <v>43632</v>
      </c>
      <c r="I59" s="625">
        <f t="shared" si="21"/>
        <v>43632</v>
      </c>
      <c r="J59" s="625">
        <f t="shared" si="21"/>
        <v>43634</v>
      </c>
      <c r="K59" s="625">
        <f t="shared" si="21"/>
        <v>43641</v>
      </c>
      <c r="L59" s="625">
        <f t="shared" si="21"/>
        <v>43642</v>
      </c>
      <c r="M59" s="625">
        <f t="shared" si="21"/>
        <v>43651</v>
      </c>
      <c r="N59" s="625">
        <f t="shared" ref="N59" si="25">J59+19</f>
        <v>43653</v>
      </c>
      <c r="O59" s="625">
        <f t="shared" ref="O59" si="26">J59+21</f>
        <v>43655</v>
      </c>
      <c r="P59" s="625">
        <f t="shared" ref="P59" si="27">J59+24</f>
        <v>43658</v>
      </c>
    </row>
    <row r="60" spans="1:19" ht="19.899999999999999" customHeight="1">
      <c r="A60" s="620">
        <f t="shared" si="20"/>
        <v>26</v>
      </c>
      <c r="B60" s="624" t="s">
        <v>4643</v>
      </c>
      <c r="C60" s="623" t="str">
        <f>VLOOKUP((LEFT(B60,3)),'ships name'!A:C,2,FALSE)</f>
        <v>HMM PROMISE</v>
      </c>
      <c r="D60" s="809" t="str">
        <f>VLOOKUP(C60,'ships name'!B:C,2,FALSE)</f>
        <v xml:space="preserve"> </v>
      </c>
      <c r="E60" s="624" t="str">
        <f>TEXT(LEFT(F60,3)-1,"000")&amp;"E"</f>
        <v>006E</v>
      </c>
      <c r="F60" s="625" t="str">
        <f>RIGHT(B60,3)&amp;"W"</f>
        <v>007W</v>
      </c>
      <c r="G60" s="626" t="s">
        <v>4647</v>
      </c>
      <c r="H60" s="627">
        <f>I60</f>
        <v>43639</v>
      </c>
      <c r="I60" s="625">
        <f t="shared" si="21"/>
        <v>43639</v>
      </c>
      <c r="J60" s="625">
        <f t="shared" si="21"/>
        <v>43641</v>
      </c>
      <c r="K60" s="625">
        <f t="shared" si="21"/>
        <v>43648</v>
      </c>
      <c r="L60" s="625">
        <f t="shared" si="21"/>
        <v>43649</v>
      </c>
      <c r="M60" s="625">
        <f t="shared" si="21"/>
        <v>43658</v>
      </c>
      <c r="N60" s="625">
        <f t="shared" ref="N60" si="28">J60+19</f>
        <v>43660</v>
      </c>
      <c r="O60" s="625">
        <f t="shared" ref="O60" si="29">J60+21</f>
        <v>43662</v>
      </c>
      <c r="P60" s="625">
        <f t="shared" ref="P60" si="30">J60+24</f>
        <v>43665</v>
      </c>
    </row>
    <row r="61" spans="1:19" ht="19.899999999999999" customHeight="1">
      <c r="A61" s="620">
        <f t="shared" si="20"/>
        <v>27</v>
      </c>
      <c r="B61" s="624" t="s">
        <v>4644</v>
      </c>
      <c r="C61" s="623" t="str">
        <f>VLOOKUP((LEFT(B61,3)),'ships name'!A:C,2,FALSE)</f>
        <v>Hyundai Victory</v>
      </c>
      <c r="D61" s="812" t="str">
        <f>VLOOKUP(C61,'ships name'!B:C,2,FALSE)</f>
        <v>现代胜利</v>
      </c>
      <c r="E61" s="624" t="str">
        <f>TEXT(LEFT(F61,3)-1,"000")&amp;"E"</f>
        <v>030E</v>
      </c>
      <c r="F61" s="625" t="str">
        <f>RIGHT(B61,3)&amp;"W"</f>
        <v>031W</v>
      </c>
      <c r="G61" s="626" t="s">
        <v>4648</v>
      </c>
      <c r="H61" s="627">
        <f>I61</f>
        <v>43646</v>
      </c>
      <c r="I61" s="625">
        <f t="shared" si="21"/>
        <v>43646</v>
      </c>
      <c r="J61" s="625">
        <f t="shared" si="21"/>
        <v>43648</v>
      </c>
      <c r="K61" s="625">
        <f t="shared" si="21"/>
        <v>43655</v>
      </c>
      <c r="L61" s="625">
        <f t="shared" si="21"/>
        <v>43656</v>
      </c>
      <c r="M61" s="625">
        <f t="shared" si="21"/>
        <v>43665</v>
      </c>
      <c r="N61" s="625">
        <f t="shared" ref="N61" si="31">J61+19</f>
        <v>43667</v>
      </c>
      <c r="O61" s="625">
        <f t="shared" ref="O61" si="32">J61+21</f>
        <v>43669</v>
      </c>
      <c r="P61" s="625">
        <f t="shared" ref="P61" si="33">J61+24</f>
        <v>43672</v>
      </c>
    </row>
    <row r="62" spans="1:19" ht="19.899999999999999" customHeight="1" thickBot="1">
      <c r="A62" s="288"/>
      <c r="B62" s="113"/>
      <c r="C62" s="113"/>
      <c r="D62" s="524"/>
      <c r="E62" s="113"/>
      <c r="F62" s="337"/>
      <c r="G62" s="524"/>
      <c r="H62" s="113"/>
      <c r="I62" s="113"/>
      <c r="J62" s="113"/>
      <c r="K62" s="113"/>
      <c r="L62" s="130"/>
      <c r="M62" s="114"/>
      <c r="N62" s="114"/>
      <c r="O62" s="114"/>
      <c r="P62" s="114"/>
    </row>
    <row r="63" spans="1:19" ht="25.9" customHeight="1" thickBot="1">
      <c r="A63" s="1155" t="s">
        <v>111</v>
      </c>
      <c r="B63" s="1156"/>
      <c r="C63" s="1156"/>
      <c r="D63" s="550"/>
      <c r="E63" s="226" t="s">
        <v>74</v>
      </c>
      <c r="F63" s="226" t="s">
        <v>3080</v>
      </c>
      <c r="G63" s="226"/>
      <c r="H63" s="226" t="s">
        <v>75</v>
      </c>
      <c r="I63" s="226" t="s">
        <v>3082</v>
      </c>
      <c r="J63" s="703"/>
      <c r="K63" s="1186" t="s">
        <v>2</v>
      </c>
      <c r="L63" s="1186"/>
      <c r="M63" s="1186"/>
      <c r="N63" s="1186"/>
      <c r="O63" s="1236"/>
    </row>
    <row r="64" spans="1:19" ht="19.899999999999999" customHeight="1">
      <c r="A64" s="1208" t="s">
        <v>3</v>
      </c>
      <c r="B64" s="1175" t="s">
        <v>4</v>
      </c>
      <c r="C64" s="1176" t="s">
        <v>5</v>
      </c>
      <c r="D64" s="1134" t="s">
        <v>4291</v>
      </c>
      <c r="E64" s="1137" t="s">
        <v>6</v>
      </c>
      <c r="F64" s="1138"/>
      <c r="G64" s="1139"/>
      <c r="H64" s="485" t="s">
        <v>7</v>
      </c>
      <c r="I64" s="485" t="s">
        <v>8</v>
      </c>
      <c r="J64" s="180" t="s">
        <v>9</v>
      </c>
      <c r="K64" s="548" t="s">
        <v>112</v>
      </c>
      <c r="L64" s="485" t="s">
        <v>113</v>
      </c>
      <c r="M64" s="504" t="s">
        <v>88</v>
      </c>
      <c r="N64" s="494" t="s">
        <v>114</v>
      </c>
      <c r="O64" s="180" t="s">
        <v>29</v>
      </c>
    </row>
    <row r="65" spans="1:20" ht="30" customHeight="1">
      <c r="A65" s="1208"/>
      <c r="B65" s="1175"/>
      <c r="C65" s="1176"/>
      <c r="D65" s="1116"/>
      <c r="E65" s="1116" t="s">
        <v>13</v>
      </c>
      <c r="F65" s="1092" t="s">
        <v>14</v>
      </c>
      <c r="G65" s="1093"/>
      <c r="H65" s="535" t="s">
        <v>15</v>
      </c>
      <c r="I65" s="535" t="s">
        <v>16</v>
      </c>
      <c r="J65" s="696" t="s">
        <v>17</v>
      </c>
      <c r="K65" s="697" t="s">
        <v>115</v>
      </c>
      <c r="L65" s="535" t="s">
        <v>116</v>
      </c>
      <c r="M65" s="340" t="s">
        <v>90</v>
      </c>
      <c r="N65" s="535" t="s">
        <v>117</v>
      </c>
      <c r="O65" s="696" t="s">
        <v>29</v>
      </c>
    </row>
    <row r="66" spans="1:20" ht="19.899999999999999" customHeight="1" thickBot="1">
      <c r="A66" s="1209"/>
      <c r="B66" s="1174"/>
      <c r="C66" s="1177"/>
      <c r="D66" s="1117"/>
      <c r="E66" s="1117"/>
      <c r="F66" s="605" t="s">
        <v>4292</v>
      </c>
      <c r="G66" s="536" t="s">
        <v>4293</v>
      </c>
      <c r="H66" s="536" t="s">
        <v>534</v>
      </c>
      <c r="I66" s="536" t="s">
        <v>4196</v>
      </c>
      <c r="J66" s="441" t="s">
        <v>484</v>
      </c>
      <c r="K66" s="307"/>
      <c r="L66" s="484"/>
      <c r="M66" s="693"/>
      <c r="N66" s="536"/>
      <c r="O66" s="441"/>
    </row>
    <row r="67" spans="1:20" ht="19.899999999999999" customHeight="1">
      <c r="A67" s="610">
        <v>23</v>
      </c>
      <c r="B67" s="610" t="s">
        <v>4649</v>
      </c>
      <c r="C67" s="493" t="str">
        <f>VLOOKUP((LEFT(B67,3)),'ships name'!A:C,2,FALSE)</f>
        <v>EVER UTILE</v>
      </c>
      <c r="D67" s="809" t="str">
        <f>VLOOKUP(C67,'ships name'!B:C,2,FALSE)</f>
        <v>长实轮</v>
      </c>
      <c r="E67" s="610" t="str">
        <f>TEXT(LEFT(F67,3)-1,"000")&amp;"E"</f>
        <v>135E</v>
      </c>
      <c r="F67" s="611" t="str">
        <f>RIGHT(B67,3)&amp;"W"</f>
        <v>136W</v>
      </c>
      <c r="G67" s="501" t="s">
        <v>4653</v>
      </c>
      <c r="H67" s="611">
        <f>I67-1</f>
        <v>43619</v>
      </c>
      <c r="I67" s="611">
        <f>J67-1</f>
        <v>43620</v>
      </c>
      <c r="J67" s="611">
        <v>43621</v>
      </c>
      <c r="K67" s="611">
        <f>J67+9</f>
        <v>43630</v>
      </c>
      <c r="L67" s="611">
        <f>J67+13</f>
        <v>43634</v>
      </c>
      <c r="M67" s="611">
        <f>J67+18</f>
        <v>43639</v>
      </c>
      <c r="N67" s="611">
        <f>J67+20</f>
        <v>43641</v>
      </c>
      <c r="O67" s="621">
        <f>J67+26</f>
        <v>43647</v>
      </c>
    </row>
    <row r="68" spans="1:20" ht="19.899999999999999" customHeight="1">
      <c r="A68" s="620">
        <f t="shared" ref="A68:A71" si="34">A67+1</f>
        <v>24</v>
      </c>
      <c r="B68" s="577" t="s">
        <v>4650</v>
      </c>
      <c r="C68" s="499" t="str">
        <f>VLOOKUP((LEFT(B68,3)),'ships name'!A:C,2,FALSE)</f>
        <v>EVER UNIFIC</v>
      </c>
      <c r="D68" s="809" t="str">
        <f>VLOOKUP(C68,'ships name'!B:C,2,FALSE)</f>
        <v xml:space="preserve"> </v>
      </c>
      <c r="E68" s="577" t="str">
        <f>TEXT(LEFT(F68,3)-1,"000")&amp;"E"</f>
        <v>138E</v>
      </c>
      <c r="F68" s="580" t="str">
        <f>RIGHT(B68,3)&amp;"W"</f>
        <v>139W</v>
      </c>
      <c r="G68" s="487" t="s">
        <v>4654</v>
      </c>
      <c r="H68" s="580">
        <f>I68-1</f>
        <v>43626</v>
      </c>
      <c r="I68" s="580">
        <f t="shared" ref="I68:J71" si="35">I67+7</f>
        <v>43627</v>
      </c>
      <c r="J68" s="580">
        <f t="shared" si="35"/>
        <v>43628</v>
      </c>
      <c r="K68" s="580">
        <f>J68+9</f>
        <v>43637</v>
      </c>
      <c r="L68" s="580">
        <f>J68+13</f>
        <v>43641</v>
      </c>
      <c r="M68" s="580">
        <f>J68+18</f>
        <v>43646</v>
      </c>
      <c r="N68" s="580">
        <f>J68+20</f>
        <v>43648</v>
      </c>
      <c r="O68" s="628">
        <f>J68+26</f>
        <v>43654</v>
      </c>
    </row>
    <row r="69" spans="1:20" ht="19.899999999999999" customHeight="1">
      <c r="A69" s="620">
        <f t="shared" si="34"/>
        <v>25</v>
      </c>
      <c r="B69" s="577" t="s">
        <v>4651</v>
      </c>
      <c r="C69" s="499" t="str">
        <f>VLOOKUP((LEFT(B69,3)),'ships name'!A:C,2,FALSE)</f>
        <v>EVER URSULA</v>
      </c>
      <c r="D69" s="809" t="str">
        <f>VLOOKUP(C69,'ships name'!B:C,2,FALSE)</f>
        <v>长勇轮</v>
      </c>
      <c r="E69" s="577" t="str">
        <f>TEXT(LEFT(F69,3)-1,"000")&amp;"E"</f>
        <v>152E</v>
      </c>
      <c r="F69" s="580" t="str">
        <f>RIGHT(B69,3)&amp;"W"</f>
        <v>153W</v>
      </c>
      <c r="G69" s="487" t="s">
        <v>4655</v>
      </c>
      <c r="H69" s="580">
        <f>I69-1</f>
        <v>43633</v>
      </c>
      <c r="I69" s="580">
        <f t="shared" si="35"/>
        <v>43634</v>
      </c>
      <c r="J69" s="580">
        <f t="shared" si="35"/>
        <v>43635</v>
      </c>
      <c r="K69" s="580">
        <f>J69+9</f>
        <v>43644</v>
      </c>
      <c r="L69" s="580">
        <f>J69+13</f>
        <v>43648</v>
      </c>
      <c r="M69" s="580">
        <f>J69+18</f>
        <v>43653</v>
      </c>
      <c r="N69" s="580">
        <f>J69+20</f>
        <v>43655</v>
      </c>
      <c r="O69" s="628">
        <f>J69+26</f>
        <v>43661</v>
      </c>
    </row>
    <row r="70" spans="1:20" ht="19.899999999999999" customHeight="1">
      <c r="A70" s="620">
        <f t="shared" si="34"/>
        <v>26</v>
      </c>
      <c r="B70" s="577" t="s">
        <v>4652</v>
      </c>
      <c r="C70" s="499" t="str">
        <f>VLOOKUP((LEFT(B70,3)),'ships name'!A:C,2,FALSE)</f>
        <v>EVER URBAN</v>
      </c>
      <c r="D70" s="809">
        <f>VLOOKUP(C70,'ships name'!B:C,2,FALSE)</f>
        <v>0</v>
      </c>
      <c r="E70" s="577" t="str">
        <f>TEXT(LEFT(F70,3)-1,"000")&amp;"E"</f>
        <v>148E</v>
      </c>
      <c r="F70" s="580" t="str">
        <f>RIGHT(B70,3)&amp;"W"</f>
        <v>149W</v>
      </c>
      <c r="G70" s="487" t="s">
        <v>4656</v>
      </c>
      <c r="H70" s="580">
        <f>I70-1</f>
        <v>43640</v>
      </c>
      <c r="I70" s="580">
        <f t="shared" si="35"/>
        <v>43641</v>
      </c>
      <c r="J70" s="580">
        <f t="shared" si="35"/>
        <v>43642</v>
      </c>
      <c r="K70" s="580">
        <f>J70+9</f>
        <v>43651</v>
      </c>
      <c r="L70" s="580">
        <f>J70+13</f>
        <v>43655</v>
      </c>
      <c r="M70" s="580">
        <f>J70+18</f>
        <v>43660</v>
      </c>
      <c r="N70" s="580">
        <f>J70+20</f>
        <v>43662</v>
      </c>
      <c r="O70" s="628">
        <f>J70+26</f>
        <v>43668</v>
      </c>
    </row>
    <row r="71" spans="1:20" ht="19.899999999999999" customHeight="1">
      <c r="A71" s="620">
        <f t="shared" si="34"/>
        <v>27</v>
      </c>
      <c r="B71" s="577" t="s">
        <v>27</v>
      </c>
      <c r="C71" s="499" t="str">
        <f>VLOOKUP((LEFT(B71,3)),'ships name'!A:C,2,FALSE)</f>
        <v>TO BE ADVISED</v>
      </c>
      <c r="D71" s="812" t="str">
        <f>VLOOKUP(C71,'ships name'!B:C,2,FALSE)</f>
        <v>TO BE ADVISED</v>
      </c>
      <c r="E71" s="577" t="e">
        <f>TEXT(LEFT(F71,3)-1,"000")&amp;"E"</f>
        <v>#VALUE!</v>
      </c>
      <c r="F71" s="580" t="str">
        <f>RIGHT(B71,3)&amp;"W"</f>
        <v>TBAW</v>
      </c>
      <c r="G71" s="487" t="s">
        <v>4657</v>
      </c>
      <c r="H71" s="580">
        <f>I71-1</f>
        <v>43647</v>
      </c>
      <c r="I71" s="580">
        <f t="shared" si="35"/>
        <v>43648</v>
      </c>
      <c r="J71" s="580">
        <f t="shared" si="35"/>
        <v>43649</v>
      </c>
      <c r="K71" s="580">
        <f>J71+9</f>
        <v>43658</v>
      </c>
      <c r="L71" s="580">
        <f>J71+13</f>
        <v>43662</v>
      </c>
      <c r="M71" s="580">
        <f>J71+18</f>
        <v>43667</v>
      </c>
      <c r="N71" s="580">
        <f>J71+20</f>
        <v>43669</v>
      </c>
      <c r="O71" s="628">
        <f>J71+26</f>
        <v>43675</v>
      </c>
    </row>
    <row r="72" spans="1:20" ht="19.899999999999999" customHeight="1">
      <c r="A72" s="288"/>
      <c r="B72" s="113"/>
      <c r="C72" s="113"/>
      <c r="D72" s="524"/>
      <c r="E72" s="113"/>
      <c r="F72" s="337"/>
      <c r="G72" s="524"/>
      <c r="H72" s="113"/>
      <c r="I72" s="113"/>
      <c r="J72" s="113"/>
      <c r="K72" s="113"/>
      <c r="L72" s="113"/>
      <c r="M72" s="175"/>
      <c r="N72" s="175"/>
      <c r="O72" s="175"/>
      <c r="P72" s="175"/>
      <c r="Q72" s="175"/>
      <c r="R72" s="175"/>
      <c r="S72" s="175"/>
      <c r="T72" s="175"/>
    </row>
    <row r="73" spans="1:20" ht="25.9" hidden="1" customHeight="1">
      <c r="A73" s="115" t="s">
        <v>118</v>
      </c>
      <c r="B73" s="116"/>
      <c r="C73" s="299"/>
      <c r="D73" s="508"/>
      <c r="E73" s="300"/>
      <c r="F73" s="345"/>
      <c r="G73" s="345"/>
      <c r="H73" s="1210" t="s">
        <v>1</v>
      </c>
      <c r="I73" s="1210"/>
      <c r="J73" s="1210"/>
      <c r="K73" s="1210" t="s">
        <v>58</v>
      </c>
      <c r="L73" s="1210"/>
      <c r="M73" s="1229"/>
      <c r="N73" s="1230" t="s">
        <v>2</v>
      </c>
      <c r="O73" s="1231"/>
    </row>
    <row r="74" spans="1:20" ht="19.899999999999999" hidden="1" customHeight="1">
      <c r="A74" s="1201" t="s">
        <v>3</v>
      </c>
      <c r="B74" s="1165" t="s">
        <v>4</v>
      </c>
      <c r="C74" s="1165" t="s">
        <v>5</v>
      </c>
      <c r="D74" s="439"/>
      <c r="E74" s="354" t="s">
        <v>6</v>
      </c>
      <c r="F74" s="354"/>
      <c r="G74" s="617"/>
      <c r="H74" s="354"/>
      <c r="I74" s="354"/>
      <c r="J74" s="351" t="s">
        <v>7</v>
      </c>
      <c r="K74" s="351" t="s">
        <v>8</v>
      </c>
      <c r="L74" s="353" t="s">
        <v>9</v>
      </c>
      <c r="M74" s="352" t="s">
        <v>119</v>
      </c>
      <c r="N74" s="295" t="s">
        <v>120</v>
      </c>
      <c r="O74" s="295" t="s">
        <v>29</v>
      </c>
    </row>
    <row r="75" spans="1:20" ht="19.899999999999999" hidden="1" customHeight="1">
      <c r="A75" s="1201"/>
      <c r="B75" s="1165"/>
      <c r="C75" s="1165"/>
      <c r="D75" s="439"/>
      <c r="E75" s="1165" t="s">
        <v>121</v>
      </c>
      <c r="F75" s="1165" t="s">
        <v>29</v>
      </c>
      <c r="G75" s="439"/>
      <c r="H75" s="1165" t="s">
        <v>122</v>
      </c>
      <c r="I75" s="1165" t="s">
        <v>29</v>
      </c>
      <c r="J75" s="106" t="s">
        <v>15</v>
      </c>
      <c r="K75" s="106" t="s">
        <v>16</v>
      </c>
      <c r="L75" s="147" t="s">
        <v>17</v>
      </c>
      <c r="M75" s="106" t="s">
        <v>123</v>
      </c>
      <c r="N75" s="147" t="s">
        <v>124</v>
      </c>
    </row>
    <row r="76" spans="1:20" ht="19.899999999999999" hidden="1" customHeight="1" thickBot="1">
      <c r="A76" s="1202"/>
      <c r="B76" s="1167"/>
      <c r="C76" s="1167"/>
      <c r="D76" s="616"/>
      <c r="E76" s="1167"/>
      <c r="F76" s="1167"/>
      <c r="G76" s="616"/>
      <c r="H76" s="1167"/>
      <c r="I76" s="1167"/>
      <c r="J76" s="107" t="s">
        <v>125</v>
      </c>
      <c r="K76" s="107" t="s">
        <v>126</v>
      </c>
      <c r="L76" s="149" t="s">
        <v>127</v>
      </c>
      <c r="M76" s="107" t="s">
        <v>128</v>
      </c>
      <c r="N76" s="149" t="s">
        <v>129</v>
      </c>
    </row>
    <row r="77" spans="1:20" ht="19.899999999999999" hidden="1" customHeight="1">
      <c r="A77" s="1203">
        <f>A67</f>
        <v>23</v>
      </c>
      <c r="B77" s="1207" t="s">
        <v>130</v>
      </c>
      <c r="C77" s="110" t="str">
        <f>VLOOKUP((LEFT(B77,3)),'ships name'!A:C,2,FALSE)</f>
        <v>KEA</v>
      </c>
      <c r="D77" s="558"/>
      <c r="E77" s="1149" t="str">
        <f>TEXT(LEFT(H77,3)-1,"000")&amp;"E"</f>
        <v>011E</v>
      </c>
      <c r="F77" s="1135" t="str">
        <f>E77</f>
        <v>011E</v>
      </c>
      <c r="G77" s="505"/>
      <c r="H77" s="1149" t="str">
        <f>RIGHT(B77,3)&amp;"W"</f>
        <v>012W</v>
      </c>
      <c r="I77" s="1196" t="str">
        <f>"W"&amp;LEFT(H77,3)</f>
        <v>W012</v>
      </c>
      <c r="J77" s="1150">
        <f>L77-2</f>
        <v>42828</v>
      </c>
      <c r="K77" s="1225">
        <f>J77+1</f>
        <v>42829</v>
      </c>
      <c r="L77" s="1221">
        <v>42830</v>
      </c>
      <c r="M77" s="1150">
        <f>L77+18</f>
        <v>42848</v>
      </c>
      <c r="N77" s="1232">
        <f>L77+20</f>
        <v>42850</v>
      </c>
    </row>
    <row r="78" spans="1:20" ht="19.899999999999999" hidden="1" customHeight="1">
      <c r="A78" s="1201"/>
      <c r="B78" s="1164"/>
      <c r="C78" s="109" t="str">
        <f>VLOOKUP((LEFT(B77,3)),'ships name'!A:C,3,FALSE)</f>
        <v>宏润</v>
      </c>
      <c r="D78" s="493"/>
      <c r="E78" s="1150"/>
      <c r="F78" s="1136"/>
      <c r="G78" s="506"/>
      <c r="H78" s="1150"/>
      <c r="I78" s="1197"/>
      <c r="J78" s="1164"/>
      <c r="K78" s="1164"/>
      <c r="L78" s="1221"/>
      <c r="M78" s="1164"/>
      <c r="N78" s="1233"/>
    </row>
    <row r="79" spans="1:20" ht="19.899999999999999" hidden="1" customHeight="1">
      <c r="A79" s="1204">
        <f>A68</f>
        <v>24</v>
      </c>
      <c r="B79" s="1151" t="s">
        <v>131</v>
      </c>
      <c r="C79" s="110" t="str">
        <f>VLOOKUP((LEFT(B79,3)),'ships name'!A:C,2,FALSE)</f>
        <v>OOCL CHICAGO</v>
      </c>
      <c r="D79" s="558"/>
      <c r="E79" s="1149" t="str">
        <f>TEXT(LEFT(H79,3)-1,"000")&amp;"E"</f>
        <v>038E</v>
      </c>
      <c r="F79" s="1135" t="str">
        <f>E79</f>
        <v>038E</v>
      </c>
      <c r="G79" s="505"/>
      <c r="H79" s="1149" t="str">
        <f>RIGHT(B79,3)&amp;"W"</f>
        <v>039W</v>
      </c>
      <c r="I79" s="1196" t="str">
        <f>"W"&amp;LEFT(H79,3)</f>
        <v>W039</v>
      </c>
      <c r="J79" s="1193">
        <f>J77+7</f>
        <v>42835</v>
      </c>
      <c r="K79" s="1194">
        <f>J79+1</f>
        <v>42836</v>
      </c>
      <c r="L79" s="1222">
        <f>K79+1</f>
        <v>42837</v>
      </c>
      <c r="M79" s="1142">
        <f>L79+18</f>
        <v>42855</v>
      </c>
      <c r="N79" s="1223">
        <f>L79+20</f>
        <v>42857</v>
      </c>
    </row>
    <row r="80" spans="1:20" ht="19.899999999999999" hidden="1" customHeight="1">
      <c r="A80" s="1201"/>
      <c r="B80" s="1164"/>
      <c r="C80" s="109" t="str">
        <f>VLOOKUP((LEFT(B79,3)),'ships name'!A:C,3,FALSE)</f>
        <v>东方芝加哥</v>
      </c>
      <c r="D80" s="493"/>
      <c r="E80" s="1150"/>
      <c r="F80" s="1136"/>
      <c r="G80" s="506"/>
      <c r="H80" s="1150"/>
      <c r="I80" s="1197"/>
      <c r="J80" s="1142"/>
      <c r="K80" s="1195"/>
      <c r="L80" s="1222"/>
      <c r="M80" s="1195"/>
      <c r="N80" s="1224"/>
    </row>
    <row r="81" spans="1:19" ht="19.899999999999999" hidden="1" customHeight="1">
      <c r="A81" s="1204">
        <f>A69</f>
        <v>25</v>
      </c>
      <c r="B81" s="1205"/>
      <c r="C81" s="110" t="e">
        <f>VLOOKUP((LEFT(B81,3)),'ships name'!A:C,2,FALSE)</f>
        <v>#N/A</v>
      </c>
      <c r="D81" s="558"/>
      <c r="E81" s="1149" t="e">
        <f>TEXT(LEFT(H81,3)-1,"000")&amp;"E"</f>
        <v>#VALUE!</v>
      </c>
      <c r="F81" s="1135" t="e">
        <f>E81</f>
        <v>#VALUE!</v>
      </c>
      <c r="G81" s="505"/>
      <c r="H81" s="1149" t="str">
        <f>RIGHT(B81,3)&amp;"W"</f>
        <v>W</v>
      </c>
      <c r="I81" s="1196" t="str">
        <f>"W"&amp;LEFT(H81,3)</f>
        <v>WW</v>
      </c>
      <c r="J81" s="1193">
        <f>J79+7</f>
        <v>42842</v>
      </c>
      <c r="K81" s="1194">
        <f>J81+1</f>
        <v>42843</v>
      </c>
      <c r="L81" s="1222">
        <f>K81+1</f>
        <v>42844</v>
      </c>
      <c r="M81" s="1142">
        <f>L81+18</f>
        <v>42862</v>
      </c>
      <c r="N81" s="1223">
        <f>L81+20</f>
        <v>42864</v>
      </c>
    </row>
    <row r="82" spans="1:19" ht="19.899999999999999" hidden="1" customHeight="1">
      <c r="A82" s="1201"/>
      <c r="B82" s="1206"/>
      <c r="C82" s="109" t="e">
        <f>VLOOKUP((LEFT(B81,3)),'ships name'!A:C,3,FALSE)</f>
        <v>#N/A</v>
      </c>
      <c r="D82" s="493"/>
      <c r="E82" s="1150"/>
      <c r="F82" s="1136"/>
      <c r="G82" s="506"/>
      <c r="H82" s="1150"/>
      <c r="I82" s="1197"/>
      <c r="J82" s="1142"/>
      <c r="K82" s="1195"/>
      <c r="L82" s="1222"/>
      <c r="M82" s="1195"/>
      <c r="N82" s="1224"/>
    </row>
    <row r="83" spans="1:19" ht="19.899999999999999" hidden="1" customHeight="1">
      <c r="A83" s="1204">
        <f>A70</f>
        <v>26</v>
      </c>
      <c r="B83" s="1198"/>
      <c r="C83" s="110" t="e">
        <f>VLOOKUP((LEFT(B83,3)),'ships name'!A:C,2,FALSE)</f>
        <v>#N/A</v>
      </c>
      <c r="D83" s="558"/>
      <c r="E83" s="1149" t="e">
        <f>TEXT(LEFT(H83,3)-1,"000")&amp;"E"</f>
        <v>#VALUE!</v>
      </c>
      <c r="F83" s="1135" t="e">
        <f>E83</f>
        <v>#VALUE!</v>
      </c>
      <c r="G83" s="505"/>
      <c r="H83" s="1149" t="str">
        <f>RIGHT(B83,3)&amp;"W"</f>
        <v>W</v>
      </c>
      <c r="I83" s="1196" t="str">
        <f>"W"&amp;LEFT(H83,3)</f>
        <v>WW</v>
      </c>
      <c r="J83" s="1194">
        <f>J81+7</f>
        <v>42849</v>
      </c>
      <c r="K83" s="1194">
        <f>J83+1</f>
        <v>42850</v>
      </c>
      <c r="L83" s="1222">
        <f>K83+1</f>
        <v>42851</v>
      </c>
      <c r="M83" s="1142">
        <f>L83+18</f>
        <v>42869</v>
      </c>
      <c r="N83" s="1223">
        <f>L83+20</f>
        <v>42871</v>
      </c>
    </row>
    <row r="84" spans="1:19" ht="19.899999999999999" hidden="1" customHeight="1">
      <c r="A84" s="1201"/>
      <c r="B84" s="1199"/>
      <c r="C84" s="109" t="e">
        <f>VLOOKUP((LEFT(B83,3)),'ships name'!A:C,3,FALSE)</f>
        <v>#N/A</v>
      </c>
      <c r="D84" s="493"/>
      <c r="E84" s="1150"/>
      <c r="F84" s="1136"/>
      <c r="G84" s="506"/>
      <c r="H84" s="1150"/>
      <c r="I84" s="1197"/>
      <c r="J84" s="1195"/>
      <c r="K84" s="1195"/>
      <c r="L84" s="1222"/>
      <c r="M84" s="1195"/>
      <c r="N84" s="1224"/>
      <c r="O84" s="289"/>
    </row>
    <row r="85" spans="1:19" ht="19.899999999999999" hidden="1" customHeight="1">
      <c r="A85" s="1204">
        <f>A71</f>
        <v>27</v>
      </c>
      <c r="B85" s="1164"/>
      <c r="C85" s="110" t="e">
        <f>VLOOKUP((LEFT(B85,3)),'ships name'!A:C,2,FALSE)</f>
        <v>#N/A</v>
      </c>
      <c r="D85" s="558"/>
      <c r="E85" s="1149" t="e">
        <f>TEXT(LEFT(H85,3)-1,"000")&amp;"E"</f>
        <v>#VALUE!</v>
      </c>
      <c r="F85" s="1135" t="e">
        <f>E85</f>
        <v>#VALUE!</v>
      </c>
      <c r="G85" s="505"/>
      <c r="H85" s="1149" t="str">
        <f>RIGHT(B85,3)&amp;"W"</f>
        <v>W</v>
      </c>
      <c r="I85" s="1216" t="str">
        <f>"W"&amp;LEFT(H85,3)</f>
        <v>WW</v>
      </c>
      <c r="J85" s="1225">
        <f>J83+7</f>
        <v>42856</v>
      </c>
      <c r="K85" s="1225">
        <f>J85+1</f>
        <v>42857</v>
      </c>
      <c r="L85" s="1221">
        <f>K85+1</f>
        <v>42858</v>
      </c>
      <c r="M85" s="1244">
        <f>L85+18</f>
        <v>42876</v>
      </c>
      <c r="N85" s="1221">
        <f>L85+20</f>
        <v>42878</v>
      </c>
      <c r="O85" s="289"/>
    </row>
    <row r="86" spans="1:19" ht="19.899999999999999" hidden="1" customHeight="1" thickBot="1">
      <c r="A86" s="1202"/>
      <c r="B86" s="1200"/>
      <c r="C86" s="111" t="e">
        <f>VLOOKUP((LEFT(B85,3)),'ships name'!A:C,3,FALSE)</f>
        <v>#N/A</v>
      </c>
      <c r="D86" s="511"/>
      <c r="E86" s="1211"/>
      <c r="F86" s="1146"/>
      <c r="G86" s="510"/>
      <c r="H86" s="1211"/>
      <c r="I86" s="1217"/>
      <c r="J86" s="1200"/>
      <c r="K86" s="1200"/>
      <c r="L86" s="1235"/>
      <c r="M86" s="1245"/>
      <c r="N86" s="1234"/>
      <c r="O86" s="308"/>
      <c r="P86" s="308"/>
    </row>
    <row r="87" spans="1:19" s="283" customFormat="1" ht="19.899999999999999" customHeight="1">
      <c r="A87" s="286"/>
      <c r="B87" s="287"/>
    </row>
    <row r="88" spans="1:19" ht="19.899999999999999" customHeight="1" thickBot="1">
      <c r="N88" s="282"/>
      <c r="O88" s="282"/>
    </row>
    <row r="89" spans="1:19" s="103" customFormat="1" ht="25.9" customHeight="1" thickBot="1">
      <c r="A89" s="1104" t="s">
        <v>132</v>
      </c>
      <c r="B89" s="1105"/>
      <c r="C89" s="1105"/>
      <c r="D89" s="480"/>
      <c r="E89" s="301" t="s">
        <v>74</v>
      </c>
      <c r="F89" s="301" t="s">
        <v>3080</v>
      </c>
      <c r="G89" s="301"/>
      <c r="H89" s="301"/>
      <c r="I89" s="301" t="s">
        <v>3083</v>
      </c>
      <c r="J89" s="301"/>
      <c r="K89" s="1218" t="s">
        <v>2</v>
      </c>
      <c r="L89" s="1219"/>
      <c r="M89" s="1219"/>
      <c r="N89" s="1219"/>
      <c r="O89" s="1220"/>
      <c r="P89" s="102"/>
      <c r="Q89" s="102"/>
      <c r="R89" s="102"/>
      <c r="S89" s="102"/>
    </row>
    <row r="90" spans="1:19" s="290" customFormat="1" ht="19.899999999999999" customHeight="1">
      <c r="A90" s="1109" t="s">
        <v>3</v>
      </c>
      <c r="B90" s="1133" t="s">
        <v>4</v>
      </c>
      <c r="C90" s="1133" t="s">
        <v>5</v>
      </c>
      <c r="D90" s="1088" t="s">
        <v>4291</v>
      </c>
      <c r="E90" s="1089" t="s">
        <v>6</v>
      </c>
      <c r="F90" s="1090"/>
      <c r="G90" s="1091"/>
      <c r="H90" s="361" t="s">
        <v>7</v>
      </c>
      <c r="I90" s="482" t="s">
        <v>8</v>
      </c>
      <c r="J90" s="619" t="s">
        <v>9</v>
      </c>
      <c r="K90" s="361" t="s">
        <v>112</v>
      </c>
      <c r="L90" s="482" t="s">
        <v>87</v>
      </c>
      <c r="M90" s="482" t="s">
        <v>133</v>
      </c>
      <c r="N90" s="482" t="s">
        <v>134</v>
      </c>
      <c r="O90" s="309" t="s">
        <v>135</v>
      </c>
    </row>
    <row r="91" spans="1:19" s="290" customFormat="1" ht="19.899999999999999" customHeight="1">
      <c r="A91" s="1109"/>
      <c r="B91" s="1112"/>
      <c r="C91" s="1112"/>
      <c r="D91" s="1116"/>
      <c r="E91" s="1116" t="s">
        <v>13</v>
      </c>
      <c r="F91" s="1092" t="s">
        <v>14</v>
      </c>
      <c r="G91" s="1093"/>
      <c r="H91" s="359" t="s">
        <v>15</v>
      </c>
      <c r="I91" s="411" t="s">
        <v>16</v>
      </c>
      <c r="J91" s="619" t="s">
        <v>17</v>
      </c>
      <c r="K91" s="281" t="s">
        <v>115</v>
      </c>
      <c r="L91" s="411" t="s">
        <v>89</v>
      </c>
      <c r="M91" s="411" t="s">
        <v>136</v>
      </c>
      <c r="N91" s="411" t="s">
        <v>108</v>
      </c>
      <c r="O91" s="310" t="s">
        <v>109</v>
      </c>
    </row>
    <row r="92" spans="1:19" s="290" customFormat="1" ht="19.899999999999999" customHeight="1" thickBot="1">
      <c r="A92" s="1110"/>
      <c r="B92" s="1113"/>
      <c r="C92" s="1113"/>
      <c r="D92" s="1117"/>
      <c r="E92" s="1117"/>
      <c r="F92" s="605" t="s">
        <v>4292</v>
      </c>
      <c r="G92" s="536" t="s">
        <v>4293</v>
      </c>
      <c r="H92" s="636" t="s">
        <v>534</v>
      </c>
      <c r="I92" s="636" t="s">
        <v>4196</v>
      </c>
      <c r="J92" s="636" t="s">
        <v>484</v>
      </c>
      <c r="K92" s="637"/>
      <c r="L92" s="414"/>
      <c r="M92" s="414"/>
      <c r="N92" s="414"/>
      <c r="O92" s="638"/>
    </row>
    <row r="93" spans="1:19" s="290" customFormat="1" ht="19.899999999999999" customHeight="1">
      <c r="A93" s="610">
        <f>A67</f>
        <v>23</v>
      </c>
      <c r="B93" s="610" t="s">
        <v>4661</v>
      </c>
      <c r="C93" s="1081" t="str">
        <f>VLOOKUP((LEFT(B93,3)),'ships name'!A:C,2,FALSE)</f>
        <v>THALASSA AXIA</v>
      </c>
      <c r="D93" s="809">
        <f>VLOOKUP(C93,'ships name'!B:C,2,FALSE)</f>
        <v>0</v>
      </c>
      <c r="E93" s="611" t="str">
        <f>TEXT(LEFT(F93,3)-1,"000")&amp;"E"</f>
        <v>025E</v>
      </c>
      <c r="F93" s="611" t="str">
        <f>RIGHT(B93,3)&amp;"W"</f>
        <v>026W</v>
      </c>
      <c r="G93" s="501" t="s">
        <v>4658</v>
      </c>
      <c r="H93" s="629">
        <f t="shared" ref="H93:I97" si="36">I93-1</f>
        <v>43619</v>
      </c>
      <c r="I93" s="635">
        <f t="shared" si="36"/>
        <v>43620</v>
      </c>
      <c r="J93" s="635">
        <v>43621</v>
      </c>
      <c r="K93" s="611">
        <f>J93+8</f>
        <v>43629</v>
      </c>
      <c r="L93" s="611">
        <f>J93+10</f>
        <v>43631</v>
      </c>
      <c r="M93" s="611">
        <f>J93+21</f>
        <v>43642</v>
      </c>
      <c r="N93" s="611">
        <f>J93+24</f>
        <v>43645</v>
      </c>
      <c r="O93" s="611">
        <f>J93+27</f>
        <v>43648</v>
      </c>
    </row>
    <row r="94" spans="1:19" s="290" customFormat="1" ht="19.899999999999999" customHeight="1">
      <c r="A94" s="577">
        <f>A68</f>
        <v>24</v>
      </c>
      <c r="B94" s="577" t="s">
        <v>140</v>
      </c>
      <c r="C94" s="1081" t="str">
        <f>VLOOKUP((LEFT(B94,3)),'ships name'!A:C,2,FALSE)</f>
        <v xml:space="preserve">void sailing </v>
      </c>
      <c r="D94" s="809">
        <f>VLOOKUP(C94,'ships name'!B:C,2,FALSE)</f>
        <v>0</v>
      </c>
      <c r="E94" s="580" t="e">
        <f t="shared" ref="E94" si="37">TEXT(LEFT(F94,3)-1,"000")&amp;"E"</f>
        <v>#VALUE!</v>
      </c>
      <c r="F94" s="580" t="str">
        <f>RIGHT(B94,3)&amp;"W"</f>
        <v>OIDW</v>
      </c>
      <c r="G94" s="487" t="s">
        <v>29</v>
      </c>
      <c r="H94" s="632">
        <f t="shared" si="36"/>
        <v>43626</v>
      </c>
      <c r="I94" s="633">
        <f t="shared" si="36"/>
        <v>43627</v>
      </c>
      <c r="J94" s="633">
        <f>J93+7</f>
        <v>43628</v>
      </c>
      <c r="K94" s="580">
        <f>J94+8</f>
        <v>43636</v>
      </c>
      <c r="L94" s="580">
        <f>J94+15</f>
        <v>43643</v>
      </c>
      <c r="M94" s="580">
        <f>J94+17</f>
        <v>43645</v>
      </c>
      <c r="N94" s="580">
        <f>J94+22</f>
        <v>43650</v>
      </c>
      <c r="O94" s="580">
        <f>J94+27</f>
        <v>43655</v>
      </c>
    </row>
    <row r="95" spans="1:19" s="290" customFormat="1" ht="19.899999999999999" customHeight="1">
      <c r="A95" s="624">
        <f>A69</f>
        <v>25</v>
      </c>
      <c r="B95" s="577" t="s">
        <v>4662</v>
      </c>
      <c r="C95" s="1081" t="str">
        <f>VLOOKUP((LEFT(B95,3)),'ships name'!A:C,2,FALSE)</f>
        <v>COSCO SHIPPING KILIMANJARO</v>
      </c>
      <c r="D95" s="809" t="str">
        <f>VLOOKUP(C95,'ships name'!B:C,2,FALSE)</f>
        <v xml:space="preserve"> </v>
      </c>
      <c r="E95" s="580" t="str">
        <f t="shared" ref="E95" si="38">TEXT(LEFT(F95,3)-1,"000")&amp;"E"</f>
        <v>008E</v>
      </c>
      <c r="F95" s="580" t="str">
        <f>RIGHT(B95,3)&amp;"W"</f>
        <v>009W</v>
      </c>
      <c r="G95" s="487" t="s">
        <v>4659</v>
      </c>
      <c r="H95" s="632">
        <f t="shared" si="36"/>
        <v>43633</v>
      </c>
      <c r="I95" s="633">
        <f t="shared" si="36"/>
        <v>43634</v>
      </c>
      <c r="J95" s="633">
        <f>J94+7</f>
        <v>43635</v>
      </c>
      <c r="K95" s="580">
        <f>J95+8</f>
        <v>43643</v>
      </c>
      <c r="L95" s="580">
        <f>J95+15</f>
        <v>43650</v>
      </c>
      <c r="M95" s="580">
        <f>J95+17</f>
        <v>43652</v>
      </c>
      <c r="N95" s="580">
        <f>J95+22</f>
        <v>43657</v>
      </c>
      <c r="O95" s="580">
        <f>J95+27</f>
        <v>43662</v>
      </c>
    </row>
    <row r="96" spans="1:19" s="290" customFormat="1" ht="19.899999999999999" customHeight="1">
      <c r="A96" s="634">
        <f>A70</f>
        <v>26</v>
      </c>
      <c r="B96" s="950" t="s">
        <v>4663</v>
      </c>
      <c r="C96" s="1081" t="str">
        <f>VLOOKUP((LEFT(B96,3)),'ships name'!A:C,2,FALSE)</f>
        <v>THALASSA PISTIS</v>
      </c>
      <c r="D96" s="809" t="str">
        <f>VLOOKUP(C96,'ships name'!B:C,2,FALSE)</f>
        <v xml:space="preserve"> </v>
      </c>
      <c r="E96" s="580" t="str">
        <f>F96</f>
        <v>0RE3LW</v>
      </c>
      <c r="F96" s="580" t="str">
        <f>LEFT(G96,6)</f>
        <v>0RE3LW</v>
      </c>
      <c r="G96" s="487" t="s">
        <v>4660</v>
      </c>
      <c r="H96" s="632">
        <f t="shared" si="36"/>
        <v>43640</v>
      </c>
      <c r="I96" s="633">
        <f t="shared" si="36"/>
        <v>43641</v>
      </c>
      <c r="J96" s="633">
        <f>J95+7</f>
        <v>43642</v>
      </c>
      <c r="K96" s="580">
        <f>J96+8</f>
        <v>43650</v>
      </c>
      <c r="L96" s="580">
        <f>J96+15</f>
        <v>43657</v>
      </c>
      <c r="M96" s="580">
        <f>J96+17</f>
        <v>43659</v>
      </c>
      <c r="N96" s="580">
        <f>J96+22</f>
        <v>43664</v>
      </c>
      <c r="O96" s="580">
        <f>J96+27</f>
        <v>43669</v>
      </c>
    </row>
    <row r="97" spans="1:19" s="290" customFormat="1" ht="19.899999999999999" customHeight="1">
      <c r="A97" s="634">
        <f>A71</f>
        <v>27</v>
      </c>
      <c r="B97" s="577" t="s">
        <v>140</v>
      </c>
      <c r="C97" s="1081" t="str">
        <f>VLOOKUP((LEFT(B97,3)),'ships name'!A:C,2,FALSE)</f>
        <v xml:space="preserve">void sailing </v>
      </c>
      <c r="D97" s="812">
        <f>VLOOKUP(C97,'ships name'!B:C,2,FALSE)</f>
        <v>0</v>
      </c>
      <c r="E97" s="580" t="e">
        <f t="shared" ref="E97" si="39">TEXT(LEFT(F97,3)-1,"000")&amp;"E"</f>
        <v>#VALUE!</v>
      </c>
      <c r="F97" s="580" t="str">
        <f>RIGHT(B97,3)&amp;"W"</f>
        <v>OIDW</v>
      </c>
      <c r="G97" s="487" t="s">
        <v>29</v>
      </c>
      <c r="H97" s="632">
        <f t="shared" si="36"/>
        <v>43647</v>
      </c>
      <c r="I97" s="633">
        <f t="shared" si="36"/>
        <v>43648</v>
      </c>
      <c r="J97" s="633">
        <f>J96+7</f>
        <v>43649</v>
      </c>
      <c r="K97" s="580">
        <f>J97+8</f>
        <v>43657</v>
      </c>
      <c r="L97" s="580">
        <f>J97+15</f>
        <v>43664</v>
      </c>
      <c r="M97" s="580">
        <f>J97+17</f>
        <v>43666</v>
      </c>
      <c r="N97" s="580">
        <f>J97+22</f>
        <v>43671</v>
      </c>
      <c r="O97" s="580">
        <f>J97+27</f>
        <v>43676</v>
      </c>
    </row>
    <row r="98" spans="1:19" s="291" customFormat="1" ht="19.899999999999999" customHeight="1" thickBot="1">
      <c r="A98" s="302"/>
      <c r="B98" s="303"/>
      <c r="C98" s="303"/>
      <c r="D98" s="303"/>
      <c r="E98" s="304"/>
      <c r="F98" s="304"/>
      <c r="G98" s="304"/>
      <c r="H98" s="305"/>
      <c r="I98" s="306"/>
      <c r="J98" s="306"/>
      <c r="K98" s="306"/>
      <c r="L98" s="311"/>
      <c r="M98" s="311"/>
      <c r="N98" s="311"/>
      <c r="O98" s="311"/>
    </row>
    <row r="99" spans="1:19" s="103" customFormat="1" ht="25.9" customHeight="1" thickBot="1">
      <c r="A99" s="1125" t="s">
        <v>137</v>
      </c>
      <c r="B99" s="1126"/>
      <c r="C99" s="1126"/>
      <c r="D99" s="672"/>
      <c r="E99" s="673" t="s">
        <v>74</v>
      </c>
      <c r="F99" s="673" t="s">
        <v>3080</v>
      </c>
      <c r="G99" s="673"/>
      <c r="H99" s="673"/>
      <c r="I99" s="673" t="s">
        <v>3083</v>
      </c>
      <c r="J99" s="673"/>
      <c r="K99" s="1218" t="s">
        <v>2</v>
      </c>
      <c r="L99" s="1219"/>
      <c r="M99" s="1219"/>
      <c r="N99" s="1219"/>
      <c r="O99" s="1220"/>
      <c r="P99" s="102"/>
      <c r="Q99" s="102"/>
      <c r="R99" s="102"/>
      <c r="S99" s="102"/>
    </row>
    <row r="100" spans="1:19" s="290" customFormat="1" ht="19.899999999999999" customHeight="1">
      <c r="A100" s="1109" t="s">
        <v>3</v>
      </c>
      <c r="B100" s="1133" t="s">
        <v>4</v>
      </c>
      <c r="C100" s="1133" t="s">
        <v>5</v>
      </c>
      <c r="D100" s="1134" t="s">
        <v>4291</v>
      </c>
      <c r="E100" s="1137" t="s">
        <v>6</v>
      </c>
      <c r="F100" s="1138"/>
      <c r="G100" s="1139"/>
      <c r="H100" s="495" t="s">
        <v>7</v>
      </c>
      <c r="I100" s="361" t="s">
        <v>8</v>
      </c>
      <c r="J100" s="360" t="s">
        <v>9</v>
      </c>
      <c r="K100" s="706" t="s">
        <v>138</v>
      </c>
      <c r="L100" s="597" t="s">
        <v>139</v>
      </c>
      <c r="M100" s="346" t="s">
        <v>133</v>
      </c>
      <c r="N100" s="346" t="s">
        <v>135</v>
      </c>
      <c r="O100" s="347" t="s">
        <v>134</v>
      </c>
    </row>
    <row r="101" spans="1:19" s="290" customFormat="1" ht="19.899999999999999" customHeight="1">
      <c r="A101" s="1109"/>
      <c r="B101" s="1112"/>
      <c r="C101" s="1112"/>
      <c r="D101" s="1116"/>
      <c r="E101" s="1116" t="s">
        <v>13</v>
      </c>
      <c r="F101" s="1092" t="s">
        <v>14</v>
      </c>
      <c r="G101" s="1093"/>
      <c r="H101" s="359" t="s">
        <v>15</v>
      </c>
      <c r="I101" s="411" t="s">
        <v>16</v>
      </c>
      <c r="J101" s="125" t="s">
        <v>17</v>
      </c>
      <c r="K101" s="410" t="s">
        <v>89</v>
      </c>
      <c r="L101" s="411" t="s">
        <v>107</v>
      </c>
      <c r="M101" s="411" t="s">
        <v>136</v>
      </c>
      <c r="N101" s="411" t="s">
        <v>109</v>
      </c>
      <c r="O101" s="310" t="s">
        <v>108</v>
      </c>
    </row>
    <row r="102" spans="1:19" s="290" customFormat="1" ht="19.899999999999999" customHeight="1" thickBot="1">
      <c r="A102" s="1110"/>
      <c r="B102" s="1113"/>
      <c r="C102" s="1113"/>
      <c r="D102" s="1117"/>
      <c r="E102" s="1117"/>
      <c r="F102" s="605" t="s">
        <v>4292</v>
      </c>
      <c r="G102" s="536" t="s">
        <v>4293</v>
      </c>
      <c r="H102" s="636"/>
      <c r="I102" s="636" t="s">
        <v>34</v>
      </c>
      <c r="J102" s="636" t="s">
        <v>35</v>
      </c>
      <c r="K102" s="637"/>
      <c r="L102" s="414"/>
      <c r="M102" s="414"/>
      <c r="N102" s="414"/>
      <c r="O102" s="638"/>
    </row>
    <row r="103" spans="1:19" s="290" customFormat="1" ht="19.899999999999999" customHeight="1">
      <c r="A103" s="705">
        <v>22</v>
      </c>
      <c r="B103" s="610" t="s">
        <v>4551</v>
      </c>
      <c r="C103" s="493" t="str">
        <f>VLOOKUP((LEFT(B103,3)),'ships name'!A:C,2,FALSE)</f>
        <v>KOTA PUSAKA</v>
      </c>
      <c r="D103" s="809" t="str">
        <f>VLOOKUP(C103,'ships name'!B:C,2,FALSE)</f>
        <v xml:space="preserve"> </v>
      </c>
      <c r="E103" s="611" t="str">
        <f>TEXT(LEFT(F103,3)-1,"000")&amp;"E"</f>
        <v>001E</v>
      </c>
      <c r="F103" s="639" t="str">
        <f>RIGHT(B103,3)&amp;"W"</f>
        <v>002W</v>
      </c>
      <c r="G103" s="516" t="s">
        <v>4552</v>
      </c>
      <c r="H103" s="629">
        <f t="shared" ref="H103:I107" si="40">I103-1</f>
        <v>43615</v>
      </c>
      <c r="I103" s="635">
        <f t="shared" si="40"/>
        <v>43616</v>
      </c>
      <c r="J103" s="635">
        <v>43617</v>
      </c>
      <c r="K103" s="611">
        <f>J103+10</f>
        <v>43627</v>
      </c>
      <c r="L103" s="611">
        <f>J103+20</f>
        <v>43637</v>
      </c>
      <c r="M103" s="611">
        <f>J103+23</f>
        <v>43640</v>
      </c>
      <c r="N103" s="611">
        <f>J103+30</f>
        <v>43647</v>
      </c>
      <c r="O103" s="611">
        <f>J103+27</f>
        <v>43644</v>
      </c>
    </row>
    <row r="104" spans="1:19" s="290" customFormat="1" ht="19.899999999999999" customHeight="1">
      <c r="A104" s="617">
        <f>A103+1</f>
        <v>23</v>
      </c>
      <c r="B104" s="577" t="s">
        <v>140</v>
      </c>
      <c r="C104" s="950" t="str">
        <f>VLOOKUP((LEFT(B104,3)),'ships name'!A:C,2,FALSE)</f>
        <v xml:space="preserve">void sailing </v>
      </c>
      <c r="D104" s="809">
        <f>VLOOKUP(C104,'ships name'!B:C,2,FALSE)</f>
        <v>0</v>
      </c>
      <c r="E104" s="580" t="e">
        <f>TEXT(LEFT(F104,3)-1,"000")&amp;"E"</f>
        <v>#VALUE!</v>
      </c>
      <c r="F104" s="640" t="str">
        <f>RIGHT(B104,3)&amp;"W"</f>
        <v>OIDW</v>
      </c>
      <c r="G104" s="641" t="s">
        <v>4666</v>
      </c>
      <c r="H104" s="632">
        <f t="shared" si="40"/>
        <v>43622</v>
      </c>
      <c r="I104" s="633">
        <f t="shared" si="40"/>
        <v>43623</v>
      </c>
      <c r="J104" s="633">
        <f>J103+7</f>
        <v>43624</v>
      </c>
      <c r="K104" s="580">
        <f t="shared" ref="K104" si="41">J104+10</f>
        <v>43634</v>
      </c>
      <c r="L104" s="580">
        <f t="shared" ref="L104" si="42">J104+20</f>
        <v>43644</v>
      </c>
      <c r="M104" s="580">
        <f t="shared" ref="M104" si="43">J104+23</f>
        <v>43647</v>
      </c>
      <c r="N104" s="580">
        <f t="shared" ref="N104" si="44">J104+30</f>
        <v>43654</v>
      </c>
      <c r="O104" s="580">
        <f>J104+27</f>
        <v>43651</v>
      </c>
    </row>
    <row r="105" spans="1:19" s="290" customFormat="1" ht="19.899999999999999" customHeight="1">
      <c r="A105" s="617">
        <f>A104+1</f>
        <v>24</v>
      </c>
      <c r="B105" s="577" t="s">
        <v>4664</v>
      </c>
      <c r="C105" s="499" t="str">
        <f>VLOOKUP((LEFT(B105,3)),'ships name'!A:C,2,FALSE)</f>
        <v>CMA CGM CALLISTO</v>
      </c>
      <c r="D105" s="809" t="str">
        <f>VLOOKUP(C105,'ships name'!B:C,2,FALSE)</f>
        <v xml:space="preserve"> </v>
      </c>
      <c r="E105" s="580" t="e">
        <f>TEXT(LEFT(F105,3)-1,"000")&amp;"E"</f>
        <v>#VALUE!</v>
      </c>
      <c r="F105" s="580" t="str">
        <f>LEFT(G105,6)</f>
        <v>0RD3NW</v>
      </c>
      <c r="G105" s="641" t="s">
        <v>4667</v>
      </c>
      <c r="H105" s="632">
        <f t="shared" si="40"/>
        <v>43629</v>
      </c>
      <c r="I105" s="633">
        <f t="shared" si="40"/>
        <v>43630</v>
      </c>
      <c r="J105" s="633">
        <f>J104+7</f>
        <v>43631</v>
      </c>
      <c r="K105" s="580">
        <f t="shared" ref="K105" si="45">J105+10</f>
        <v>43641</v>
      </c>
      <c r="L105" s="580">
        <f t="shared" ref="L105" si="46">J105+20</f>
        <v>43651</v>
      </c>
      <c r="M105" s="580">
        <f t="shared" ref="M105" si="47">J105+23</f>
        <v>43654</v>
      </c>
      <c r="N105" s="580">
        <f t="shared" ref="N105" si="48">J105+30</f>
        <v>43661</v>
      </c>
      <c r="O105" s="580">
        <f>J105+27</f>
        <v>43658</v>
      </c>
    </row>
    <row r="106" spans="1:19" s="290" customFormat="1" ht="19.899999999999999" customHeight="1">
      <c r="A106" s="617">
        <f>A105+1</f>
        <v>25</v>
      </c>
      <c r="B106" s="634" t="s">
        <v>140</v>
      </c>
      <c r="C106" s="499" t="str">
        <f>VLOOKUP((LEFT(B106,3)),'ships name'!A:C,2,FALSE)</f>
        <v xml:space="preserve">void sailing </v>
      </c>
      <c r="D106" s="809">
        <f>VLOOKUP(C106,'ships name'!B:C,2,FALSE)</f>
        <v>0</v>
      </c>
      <c r="E106" s="580" t="str">
        <f>LEFT(F106,6)</f>
        <v>OIDW</v>
      </c>
      <c r="F106" s="640" t="str">
        <f>RIGHT(B106,3)&amp;"W"</f>
        <v>OIDW</v>
      </c>
      <c r="G106" s="641" t="s">
        <v>4668</v>
      </c>
      <c r="H106" s="632">
        <f t="shared" si="40"/>
        <v>43636</v>
      </c>
      <c r="I106" s="633">
        <f t="shared" si="40"/>
        <v>43637</v>
      </c>
      <c r="J106" s="633">
        <f>J105+7</f>
        <v>43638</v>
      </c>
      <c r="K106" s="580">
        <f t="shared" ref="K106" si="49">J106+10</f>
        <v>43648</v>
      </c>
      <c r="L106" s="580">
        <f t="shared" ref="L106" si="50">J106+20</f>
        <v>43658</v>
      </c>
      <c r="M106" s="580">
        <f t="shared" ref="M106" si="51">J106+23</f>
        <v>43661</v>
      </c>
      <c r="N106" s="580">
        <f t="shared" ref="N106" si="52">J106+30</f>
        <v>43668</v>
      </c>
      <c r="O106" s="580">
        <f>J106+27</f>
        <v>43665</v>
      </c>
    </row>
    <row r="107" spans="1:19" s="290" customFormat="1" ht="19.899999999999999" customHeight="1">
      <c r="A107" s="617">
        <f>A106+1</f>
        <v>26</v>
      </c>
      <c r="B107" s="577" t="s">
        <v>4665</v>
      </c>
      <c r="C107" s="499" t="str">
        <f>VLOOKUP((LEFT(B107,3)),'ships name'!A:C,2,FALSE)</f>
        <v>COSCO KAOHSIUNG</v>
      </c>
      <c r="D107" s="812" t="str">
        <f>VLOOKUP(C107,'ships name'!B:C,2,FALSE)</f>
        <v>东方远雄</v>
      </c>
      <c r="E107" s="580" t="str">
        <f>TEXT(LEFT(F107,3)-1,"000")&amp;"E"</f>
        <v>066E</v>
      </c>
      <c r="F107" s="640" t="str">
        <f>RIGHT(B107,3)&amp;"W"</f>
        <v>067W</v>
      </c>
      <c r="G107" s="641" t="s">
        <v>4669</v>
      </c>
      <c r="H107" s="632">
        <f t="shared" si="40"/>
        <v>43643</v>
      </c>
      <c r="I107" s="633">
        <f t="shared" si="40"/>
        <v>43644</v>
      </c>
      <c r="J107" s="633">
        <f>J106+7</f>
        <v>43645</v>
      </c>
      <c r="K107" s="580">
        <f t="shared" ref="K107" si="53">J107+10</f>
        <v>43655</v>
      </c>
      <c r="L107" s="580">
        <f t="shared" ref="L107" si="54">J107+20</f>
        <v>43665</v>
      </c>
      <c r="M107" s="580">
        <f t="shared" ref="M107" si="55">J107+23</f>
        <v>43668</v>
      </c>
      <c r="N107" s="580">
        <f t="shared" ref="N107" si="56">J107+30</f>
        <v>43675</v>
      </c>
      <c r="O107" s="580">
        <f>J107+27</f>
        <v>43672</v>
      </c>
    </row>
    <row r="108" spans="1:19" s="290" customFormat="1" ht="22.5" customHeight="1" thickBot="1">
      <c r="A108" s="312"/>
      <c r="B108" s="313" t="s">
        <v>29</v>
      </c>
      <c r="C108" s="314"/>
      <c r="D108" s="314"/>
      <c r="E108" s="315"/>
      <c r="F108" s="315"/>
      <c r="G108" s="315"/>
      <c r="H108" s="316"/>
      <c r="I108" s="317"/>
      <c r="J108" s="317"/>
      <c r="K108" s="317"/>
      <c r="L108" s="319"/>
      <c r="M108" s="319"/>
      <c r="N108" s="319"/>
      <c r="O108" s="319"/>
    </row>
    <row r="109" spans="1:19" s="103" customFormat="1" ht="25.9" customHeight="1" thickBot="1">
      <c r="A109" s="1125" t="s">
        <v>501</v>
      </c>
      <c r="B109" s="1126"/>
      <c r="C109" s="1126"/>
      <c r="D109" s="672"/>
      <c r="E109" s="673" t="s">
        <v>74</v>
      </c>
      <c r="F109" s="673" t="s">
        <v>3080</v>
      </c>
      <c r="G109" s="673"/>
      <c r="H109" s="1126" t="s">
        <v>3643</v>
      </c>
      <c r="I109" s="1126"/>
      <c r="J109" s="1215"/>
      <c r="K109" s="1212" t="s">
        <v>2</v>
      </c>
      <c r="L109" s="1213"/>
      <c r="M109" s="1213"/>
      <c r="N109" s="1213"/>
      <c r="O109" s="1214"/>
      <c r="P109" s="380"/>
      <c r="Q109" s="380"/>
      <c r="R109" s="380"/>
      <c r="S109" s="380"/>
    </row>
    <row r="110" spans="1:19" s="290" customFormat="1" ht="19.899999999999999" customHeight="1">
      <c r="A110" s="1109" t="s">
        <v>3</v>
      </c>
      <c r="B110" s="1133" t="s">
        <v>4</v>
      </c>
      <c r="C110" s="1133" t="s">
        <v>5</v>
      </c>
      <c r="D110" s="1134" t="s">
        <v>4291</v>
      </c>
      <c r="E110" s="1137" t="s">
        <v>6</v>
      </c>
      <c r="F110" s="1138"/>
      <c r="G110" s="1139"/>
      <c r="H110" s="361" t="s">
        <v>29</v>
      </c>
      <c r="I110" s="482" t="s">
        <v>8</v>
      </c>
      <c r="J110" s="355" t="s">
        <v>9</v>
      </c>
      <c r="K110" s="553" t="s">
        <v>87</v>
      </c>
      <c r="L110" s="482" t="s">
        <v>112</v>
      </c>
      <c r="M110" s="482" t="s">
        <v>113</v>
      </c>
      <c r="N110" s="482" t="s">
        <v>3644</v>
      </c>
      <c r="O110" s="355" t="s">
        <v>3645</v>
      </c>
    </row>
    <row r="111" spans="1:19" s="290" customFormat="1" ht="19.899999999999999" customHeight="1">
      <c r="A111" s="1109"/>
      <c r="B111" s="1112"/>
      <c r="C111" s="1112"/>
      <c r="D111" s="1116"/>
      <c r="E111" s="1116" t="s">
        <v>13</v>
      </c>
      <c r="F111" s="1092" t="s">
        <v>14</v>
      </c>
      <c r="G111" s="1093"/>
      <c r="H111" s="359" t="s">
        <v>15</v>
      </c>
      <c r="I111" s="411" t="s">
        <v>16</v>
      </c>
      <c r="J111" s="412" t="s">
        <v>17</v>
      </c>
      <c r="K111" s="410" t="s">
        <v>89</v>
      </c>
      <c r="L111" s="411" t="s">
        <v>115</v>
      </c>
      <c r="M111" s="411" t="s">
        <v>116</v>
      </c>
      <c r="N111" s="411" t="s">
        <v>123</v>
      </c>
      <c r="O111" s="412" t="s">
        <v>3646</v>
      </c>
    </row>
    <row r="112" spans="1:19" s="290" customFormat="1" ht="19.899999999999999" customHeight="1" thickBot="1">
      <c r="A112" s="1110"/>
      <c r="B112" s="1113"/>
      <c r="C112" s="1113"/>
      <c r="D112" s="1117"/>
      <c r="E112" s="1117"/>
      <c r="F112" s="605" t="s">
        <v>4292</v>
      </c>
      <c r="G112" s="536" t="s">
        <v>4293</v>
      </c>
      <c r="H112" s="693"/>
      <c r="I112" s="636" t="s">
        <v>4005</v>
      </c>
      <c r="J112" s="441" t="s">
        <v>4005</v>
      </c>
      <c r="K112" s="637"/>
      <c r="L112" s="414"/>
      <c r="M112" s="414"/>
      <c r="N112" s="414"/>
      <c r="O112" s="415"/>
    </row>
    <row r="113" spans="1:21" s="290" customFormat="1" ht="19.899999999999999" customHeight="1">
      <c r="A113" s="705">
        <v>23</v>
      </c>
      <c r="B113" s="610" t="s">
        <v>4579</v>
      </c>
      <c r="C113" s="493" t="str">
        <f>VLOOKUP((LEFT(B113,3)),'ships name'!A:C,2,FALSE)</f>
        <v>MAERSK SARAT</v>
      </c>
      <c r="D113" s="809">
        <f>VLOOKUP(C113,'ships name'!B:C,2,FALSE)</f>
        <v>0</v>
      </c>
      <c r="E113" s="611" t="str">
        <f>TEXT(LEFT(F113,3)-1,"000")&amp;"E"</f>
        <v>516E</v>
      </c>
      <c r="F113" s="611" t="str">
        <f>RIGHT(B113,3)&amp;"W"</f>
        <v>517W</v>
      </c>
      <c r="G113" s="501" t="s">
        <v>4553</v>
      </c>
      <c r="H113" s="583"/>
      <c r="I113" s="611">
        <f>J113</f>
        <v>43620</v>
      </c>
      <c r="J113" s="583">
        <v>43620</v>
      </c>
      <c r="K113" s="611">
        <f>J113+8</f>
        <v>43628</v>
      </c>
      <c r="L113" s="611">
        <f>J113+9</f>
        <v>43629</v>
      </c>
      <c r="M113" s="611">
        <f>J113+14</f>
        <v>43634</v>
      </c>
      <c r="N113" s="611">
        <f>J113+18</f>
        <v>43638</v>
      </c>
      <c r="O113" s="611">
        <f>J113+20</f>
        <v>43640</v>
      </c>
    </row>
    <row r="114" spans="1:21" s="290" customFormat="1" ht="19.899999999999999" customHeight="1">
      <c r="A114" s="617">
        <f>A113+1</f>
        <v>24</v>
      </c>
      <c r="B114" s="577" t="s">
        <v>140</v>
      </c>
      <c r="C114" s="499" t="str">
        <f>VLOOKUP((LEFT(B114,3)),'ships name'!A:C,2,FALSE)</f>
        <v xml:space="preserve">void sailing </v>
      </c>
      <c r="D114" s="809">
        <f>VLOOKUP(C114,'ships name'!B:C,2,FALSE)</f>
        <v>0</v>
      </c>
      <c r="E114" s="580" t="e">
        <f>TEXT(LEFT(F114,3)-1,"000")&amp;"E"</f>
        <v>#VALUE!</v>
      </c>
      <c r="F114" s="580" t="str">
        <f>RIGHT(B114,3)&amp;"W"</f>
        <v>OIDW</v>
      </c>
      <c r="G114" s="487" t="s">
        <v>29</v>
      </c>
      <c r="H114" s="633"/>
      <c r="I114" s="580">
        <f t="shared" ref="I114" si="57">J114</f>
        <v>43627</v>
      </c>
      <c r="J114" s="633">
        <f>J113+7</f>
        <v>43627</v>
      </c>
      <c r="K114" s="580">
        <f t="shared" ref="K114" si="58">J114+8</f>
        <v>43635</v>
      </c>
      <c r="L114" s="580">
        <f t="shared" ref="L114" si="59">J114+9</f>
        <v>43636</v>
      </c>
      <c r="M114" s="580">
        <f t="shared" ref="M114" si="60">J114+14</f>
        <v>43641</v>
      </c>
      <c r="N114" s="580">
        <f t="shared" ref="N114" si="61">J114+18</f>
        <v>43645</v>
      </c>
      <c r="O114" s="580">
        <f t="shared" ref="O114" si="62">J114+20</f>
        <v>43647</v>
      </c>
    </row>
    <row r="115" spans="1:21" s="290" customFormat="1" ht="19.899999999999999" customHeight="1">
      <c r="A115" s="617">
        <f>A114+1</f>
        <v>25</v>
      </c>
      <c r="B115" s="577" t="s">
        <v>4670</v>
      </c>
      <c r="C115" s="499" t="str">
        <f>VLOOKUP((LEFT(B115,3)),'ships name'!A:C,2,FALSE)</f>
        <v>MAERSK SHIVLING</v>
      </c>
      <c r="D115" s="809" t="str">
        <f>VLOOKUP(C115,'ships name'!B:C,2,FALSE)</f>
        <v xml:space="preserve"> </v>
      </c>
      <c r="E115" s="580" t="str">
        <f>TEXT(LEFT(F115,3)-1,"000")&amp;"E"</f>
        <v>917E</v>
      </c>
      <c r="F115" s="580" t="str">
        <f>RIGHT(B115,3)&amp;"W"</f>
        <v>918W</v>
      </c>
      <c r="G115" s="487" t="s">
        <v>4673</v>
      </c>
      <c r="H115" s="633"/>
      <c r="I115" s="580">
        <f t="shared" ref="I115" si="63">J115</f>
        <v>43634</v>
      </c>
      <c r="J115" s="633">
        <f>J114+7</f>
        <v>43634</v>
      </c>
      <c r="K115" s="580">
        <f t="shared" ref="K115" si="64">J115+8</f>
        <v>43642</v>
      </c>
      <c r="L115" s="580">
        <f t="shared" ref="L115" si="65">J115+9</f>
        <v>43643</v>
      </c>
      <c r="M115" s="580">
        <f t="shared" ref="M115" si="66">J115+14</f>
        <v>43648</v>
      </c>
      <c r="N115" s="580">
        <f t="shared" ref="N115" si="67">J115+18</f>
        <v>43652</v>
      </c>
      <c r="O115" s="580">
        <f t="shared" ref="O115" si="68">J115+20</f>
        <v>43654</v>
      </c>
    </row>
    <row r="116" spans="1:21" s="290" customFormat="1" ht="19.899999999999999" customHeight="1">
      <c r="A116" s="617">
        <f>A115+1</f>
        <v>26</v>
      </c>
      <c r="B116" s="634" t="s">
        <v>4671</v>
      </c>
      <c r="C116" s="499" t="str">
        <f>VLOOKUP((LEFT(B116,3)),'ships name'!A:C,2,FALSE)</f>
        <v>MAERSK TANJONG</v>
      </c>
      <c r="D116" s="809" t="str">
        <f>VLOOKUP(C116,'ships name'!B:C,2,FALSE)</f>
        <v>马士基丹戎巴葛</v>
      </c>
      <c r="E116" s="580" t="str">
        <f>TEXT(LEFT(F116,3)-1,"000")&amp;"E"</f>
        <v>821E</v>
      </c>
      <c r="F116" s="580" t="str">
        <f>RIGHT(B116,3)&amp;"W"</f>
        <v>822W</v>
      </c>
      <c r="G116" s="487" t="s">
        <v>4674</v>
      </c>
      <c r="H116" s="633"/>
      <c r="I116" s="580">
        <f t="shared" ref="I116" si="69">J116</f>
        <v>43641</v>
      </c>
      <c r="J116" s="633">
        <f>J115+7</f>
        <v>43641</v>
      </c>
      <c r="K116" s="580">
        <f t="shared" ref="K116" si="70">J116+8</f>
        <v>43649</v>
      </c>
      <c r="L116" s="580">
        <f t="shared" ref="L116" si="71">J116+9</f>
        <v>43650</v>
      </c>
      <c r="M116" s="580">
        <f t="shared" ref="M116" si="72">J116+14</f>
        <v>43655</v>
      </c>
      <c r="N116" s="580">
        <f t="shared" ref="N116" si="73">J116+18</f>
        <v>43659</v>
      </c>
      <c r="O116" s="580">
        <f t="shared" ref="O116" si="74">J116+20</f>
        <v>43661</v>
      </c>
    </row>
    <row r="117" spans="1:21" s="290" customFormat="1" ht="19.899999999999999" customHeight="1">
      <c r="A117" s="617">
        <f>A116+1</f>
        <v>27</v>
      </c>
      <c r="B117" s="577" t="s">
        <v>4672</v>
      </c>
      <c r="C117" s="499" t="str">
        <f>VLOOKUP((LEFT(B117,3)),'ships name'!A:C,2,FALSE)</f>
        <v>MAERSK SALALAH</v>
      </c>
      <c r="D117" s="812" t="str">
        <f>VLOOKUP(C117,'ships name'!B:C,2,FALSE)</f>
        <v>马士基萨拉拉</v>
      </c>
      <c r="E117" s="580" t="str">
        <f>TEXT(LEFT(F117,3)-1,"000")&amp;"E"</f>
        <v>817E</v>
      </c>
      <c r="F117" s="580" t="str">
        <f>RIGHT(B117,3)&amp;"W"</f>
        <v>818W</v>
      </c>
      <c r="G117" s="487" t="s">
        <v>4675</v>
      </c>
      <c r="H117" s="633"/>
      <c r="I117" s="580">
        <f t="shared" ref="I117" si="75">J117</f>
        <v>43648</v>
      </c>
      <c r="J117" s="633">
        <f>J116+7</f>
        <v>43648</v>
      </c>
      <c r="K117" s="580">
        <f t="shared" ref="K117" si="76">J117+8</f>
        <v>43656</v>
      </c>
      <c r="L117" s="580">
        <f t="shared" ref="L117" si="77">J117+9</f>
        <v>43657</v>
      </c>
      <c r="M117" s="580">
        <f t="shared" ref="M117" si="78">J117+14</f>
        <v>43662</v>
      </c>
      <c r="N117" s="580">
        <f t="shared" ref="N117" si="79">J117+18</f>
        <v>43666</v>
      </c>
      <c r="O117" s="580">
        <f t="shared" ref="O117" si="80">J117+20</f>
        <v>43668</v>
      </c>
    </row>
    <row r="118" spans="1:21" ht="19.899999999999999" customHeight="1">
      <c r="B118" s="173" t="s">
        <v>29</v>
      </c>
      <c r="G118" s="174" t="s">
        <v>29</v>
      </c>
    </row>
    <row r="119" spans="1:21" ht="19.899999999999999" customHeight="1" thickBot="1"/>
    <row r="120" spans="1:21" s="103" customFormat="1" ht="25.9" customHeight="1" thickBot="1">
      <c r="A120" s="789" t="s">
        <v>145</v>
      </c>
      <c r="B120" s="673"/>
      <c r="C120" s="673"/>
      <c r="D120" s="672"/>
      <c r="E120" s="673" t="s">
        <v>4144</v>
      </c>
      <c r="F120" s="673"/>
      <c r="G120" s="673"/>
      <c r="H120" s="673"/>
      <c r="I120" s="673" t="s">
        <v>58</v>
      </c>
      <c r="J120" s="673"/>
      <c r="K120" s="1242" t="s">
        <v>2</v>
      </c>
      <c r="L120" s="1243"/>
      <c r="M120" s="1243"/>
      <c r="N120" s="694"/>
      <c r="O120" s="695"/>
      <c r="P120" s="102"/>
      <c r="Q120" s="102"/>
      <c r="R120" s="102"/>
      <c r="S120" s="102"/>
      <c r="T120" s="102"/>
      <c r="U120" s="102"/>
    </row>
    <row r="121" spans="1:21" s="290" customFormat="1" ht="19.899999999999999" customHeight="1">
      <c r="A121" s="1109" t="s">
        <v>3</v>
      </c>
      <c r="B121" s="1133" t="s">
        <v>4</v>
      </c>
      <c r="C121" s="1133" t="s">
        <v>5</v>
      </c>
      <c r="D121" s="1134" t="s">
        <v>4291</v>
      </c>
      <c r="E121" s="1137" t="s">
        <v>6</v>
      </c>
      <c r="F121" s="1138"/>
      <c r="G121" s="1139"/>
      <c r="H121" s="361" t="s">
        <v>7</v>
      </c>
      <c r="I121" s="482" t="s">
        <v>8</v>
      </c>
      <c r="J121" s="355" t="s">
        <v>9</v>
      </c>
      <c r="K121" s="553" t="s">
        <v>103</v>
      </c>
      <c r="L121" s="361" t="s">
        <v>141</v>
      </c>
      <c r="M121" s="355" t="s">
        <v>146</v>
      </c>
      <c r="N121" s="355" t="s">
        <v>3798</v>
      </c>
      <c r="O121" s="355" t="s">
        <v>146</v>
      </c>
    </row>
    <row r="122" spans="1:21" s="290" customFormat="1" ht="19.899999999999999" customHeight="1">
      <c r="A122" s="1109"/>
      <c r="B122" s="1112"/>
      <c r="C122" s="1112"/>
      <c r="D122" s="1116"/>
      <c r="E122" s="1116" t="s">
        <v>13</v>
      </c>
      <c r="F122" s="1092" t="s">
        <v>14</v>
      </c>
      <c r="G122" s="1093"/>
      <c r="H122" s="359" t="s">
        <v>15</v>
      </c>
      <c r="I122" s="411" t="s">
        <v>16</v>
      </c>
      <c r="J122" s="412" t="s">
        <v>17</v>
      </c>
      <c r="K122" s="410" t="s">
        <v>89</v>
      </c>
      <c r="L122" s="359" t="s">
        <v>144</v>
      </c>
      <c r="M122" s="412" t="s">
        <v>147</v>
      </c>
      <c r="N122" s="412" t="s">
        <v>3646</v>
      </c>
      <c r="O122" s="412" t="s">
        <v>3790</v>
      </c>
    </row>
    <row r="123" spans="1:21" s="290" customFormat="1" ht="19.899999999999999" customHeight="1" thickBot="1">
      <c r="A123" s="1110"/>
      <c r="B123" s="1113"/>
      <c r="C123" s="1113"/>
      <c r="D123" s="1117"/>
      <c r="E123" s="1117"/>
      <c r="F123" s="605" t="s">
        <v>4292</v>
      </c>
      <c r="G123" s="536" t="s">
        <v>4293</v>
      </c>
      <c r="H123" s="693" t="s">
        <v>34</v>
      </c>
      <c r="I123" s="636" t="s">
        <v>4002</v>
      </c>
      <c r="J123" s="441" t="s">
        <v>93</v>
      </c>
      <c r="K123" s="637" t="s">
        <v>148</v>
      </c>
      <c r="L123" s="707" t="s">
        <v>149</v>
      </c>
      <c r="M123" s="415"/>
      <c r="N123" s="415"/>
      <c r="O123" s="415"/>
    </row>
    <row r="124" spans="1:21" s="290" customFormat="1" ht="19.899999999999999" customHeight="1">
      <c r="A124" s="664">
        <v>23</v>
      </c>
      <c r="B124" s="610" t="s">
        <v>4554</v>
      </c>
      <c r="C124" s="493" t="str">
        <f>VLOOKUP((LEFT(B124,3)),'ships name'!A:C,2,FALSE)</f>
        <v>COSCO JAPAN</v>
      </c>
      <c r="D124" s="809" t="str">
        <f>VLOOKUP(C124,'ships name'!B:C,2,FALSE)</f>
        <v>中远日本</v>
      </c>
      <c r="E124" s="611" t="str">
        <f>F124</f>
        <v>0VK2LW</v>
      </c>
      <c r="F124" s="580" t="str">
        <f t="shared" ref="F124:F126" si="81">LEFT(G124,6)</f>
        <v>0VK2LW</v>
      </c>
      <c r="G124" s="501" t="s">
        <v>4555</v>
      </c>
      <c r="H124" s="583">
        <f>I124-1</f>
        <v>43616</v>
      </c>
      <c r="I124" s="583">
        <f>J124-1</f>
        <v>43617</v>
      </c>
      <c r="J124" s="583">
        <v>43618</v>
      </c>
      <c r="K124" s="583">
        <f>J124+7</f>
        <v>43625</v>
      </c>
      <c r="L124" s="583">
        <f>J124+8</f>
        <v>43626</v>
      </c>
      <c r="M124" s="583">
        <f>J124+18</f>
        <v>43636</v>
      </c>
      <c r="N124" s="583">
        <f t="shared" ref="N124:N126" si="82">J124+15</f>
        <v>43633</v>
      </c>
      <c r="O124" s="583">
        <f>J124+20</f>
        <v>43638</v>
      </c>
    </row>
    <row r="125" spans="1:21" s="290" customFormat="1" ht="19.899999999999999" customHeight="1">
      <c r="A125" s="648">
        <f>A124+1</f>
        <v>24</v>
      </c>
      <c r="B125" s="577" t="s">
        <v>3766</v>
      </c>
      <c r="C125" s="499" t="str">
        <f>VLOOKUP((LEFT(B125,3)),'ships name'!A:C,2,FALSE)</f>
        <v xml:space="preserve">void sailing </v>
      </c>
      <c r="D125" s="809">
        <f>VLOOKUP(C125,'ships name'!B:C,2,FALSE)</f>
        <v>0</v>
      </c>
      <c r="E125" s="611" t="str">
        <f t="shared" ref="E125:E128" si="83">F125</f>
        <v>oidW</v>
      </c>
      <c r="F125" s="580" t="str">
        <f>RIGHT(B125,3)&amp;"W"</f>
        <v>oidW</v>
      </c>
      <c r="G125" s="487" t="s">
        <v>4679</v>
      </c>
      <c r="H125" s="633">
        <f t="shared" ref="H125" si="84">I125-1</f>
        <v>43623</v>
      </c>
      <c r="I125" s="633">
        <f>J125-1</f>
        <v>43624</v>
      </c>
      <c r="J125" s="633">
        <f>J124+7</f>
        <v>43625</v>
      </c>
      <c r="K125" s="633">
        <f>J125+7</f>
        <v>43632</v>
      </c>
      <c r="L125" s="633">
        <f t="shared" ref="L125" si="85">J125+8</f>
        <v>43633</v>
      </c>
      <c r="M125" s="633">
        <f>J125+18</f>
        <v>43643</v>
      </c>
      <c r="N125" s="633">
        <f t="shared" si="82"/>
        <v>43640</v>
      </c>
      <c r="O125" s="633">
        <f>J125+20</f>
        <v>43645</v>
      </c>
    </row>
    <row r="126" spans="1:21" s="290" customFormat="1" ht="19.899999999999999" customHeight="1">
      <c r="A126" s="648">
        <f>A125+1</f>
        <v>25</v>
      </c>
      <c r="B126" s="646" t="s">
        <v>4676</v>
      </c>
      <c r="C126" s="499" t="str">
        <f>VLOOKUP((LEFT(B126,3)),'ships name'!A:C,2,FALSE)</f>
        <v>CMA CGM BUTTERFLY</v>
      </c>
      <c r="D126" s="809" t="str">
        <f>VLOOKUP(C126,'ships name'!B:C,2,FALSE)</f>
        <v>达飞蝴蝶</v>
      </c>
      <c r="E126" s="611" t="str">
        <f t="shared" si="83"/>
        <v>0VK2PW</v>
      </c>
      <c r="F126" s="580" t="str">
        <f t="shared" si="81"/>
        <v>0VK2PW</v>
      </c>
      <c r="G126" s="487" t="s">
        <v>4680</v>
      </c>
      <c r="H126" s="633">
        <f t="shared" ref="H126" si="86">I126-1</f>
        <v>43630</v>
      </c>
      <c r="I126" s="633">
        <f>J126-1</f>
        <v>43631</v>
      </c>
      <c r="J126" s="633">
        <f>J125+7</f>
        <v>43632</v>
      </c>
      <c r="K126" s="633">
        <f>J126+7</f>
        <v>43639</v>
      </c>
      <c r="L126" s="633">
        <f t="shared" ref="L126" si="87">J126+8</f>
        <v>43640</v>
      </c>
      <c r="M126" s="633">
        <f t="shared" ref="M126" si="88">J126+18</f>
        <v>43650</v>
      </c>
      <c r="N126" s="633">
        <f t="shared" si="82"/>
        <v>43647</v>
      </c>
      <c r="O126" s="633">
        <f t="shared" ref="O126" si="89">J126+20</f>
        <v>43652</v>
      </c>
    </row>
    <row r="127" spans="1:21" s="290" customFormat="1" ht="19.899999999999999" customHeight="1">
      <c r="A127" s="648">
        <f>A126+1</f>
        <v>26</v>
      </c>
      <c r="B127" s="646" t="s">
        <v>4677</v>
      </c>
      <c r="C127" s="499" t="str">
        <f>VLOOKUP((LEFT(B127,3)),'ships name'!A:C,2,FALSE)</f>
        <v>CMA CGM MEDEA</v>
      </c>
      <c r="D127" s="809" t="str">
        <f>VLOOKUP(C127,'ships name'!B:C,2,FALSE)</f>
        <v>达飞美狄亚</v>
      </c>
      <c r="E127" s="611" t="str">
        <f t="shared" si="83"/>
        <v>025W</v>
      </c>
      <c r="F127" s="580" t="str">
        <f>RIGHT(B127,3)&amp;"W"</f>
        <v>025W</v>
      </c>
      <c r="G127" s="487" t="s">
        <v>4681</v>
      </c>
      <c r="H127" s="633">
        <f t="shared" ref="H127" si="90">I127-1</f>
        <v>43637</v>
      </c>
      <c r="I127" s="633">
        <f>J127-1</f>
        <v>43638</v>
      </c>
      <c r="J127" s="633">
        <f>J126+7</f>
        <v>43639</v>
      </c>
      <c r="K127" s="633">
        <f>J127+7</f>
        <v>43646</v>
      </c>
      <c r="L127" s="633">
        <f t="shared" ref="L127" si="91">J127+8</f>
        <v>43647</v>
      </c>
      <c r="M127" s="633">
        <f t="shared" ref="M127" si="92">J127+18</f>
        <v>43657</v>
      </c>
      <c r="N127" s="633">
        <f t="shared" ref="N127" si="93">J127+15</f>
        <v>43654</v>
      </c>
      <c r="O127" s="633">
        <f t="shared" ref="O127" si="94">J127+20</f>
        <v>43659</v>
      </c>
    </row>
    <row r="128" spans="1:21" s="290" customFormat="1" ht="19.899999999999999" customHeight="1" thickBot="1">
      <c r="A128" s="692">
        <f>A127+1</f>
        <v>27</v>
      </c>
      <c r="B128" s="593" t="s">
        <v>4678</v>
      </c>
      <c r="C128" s="486" t="str">
        <f>VLOOKUP((LEFT(B128,3)),'ships name'!A:C,2,FALSE)</f>
        <v>CMA CGM RIGOLETTO</v>
      </c>
      <c r="D128" s="815" t="str">
        <f>VLOOKUP(C128,'ships name'!B:C,2,FALSE)</f>
        <v>美总达飞弄臣</v>
      </c>
      <c r="E128" s="611" t="str">
        <f t="shared" si="83"/>
        <v>358W</v>
      </c>
      <c r="F128" s="580" t="str">
        <f>RIGHT(B128,3)&amp;"W"</f>
        <v>358W</v>
      </c>
      <c r="G128" s="503" t="s">
        <v>4682</v>
      </c>
      <c r="H128" s="630">
        <f t="shared" ref="H128" si="95">I128-1</f>
        <v>43644</v>
      </c>
      <c r="I128" s="630">
        <f>J128-1</f>
        <v>43645</v>
      </c>
      <c r="J128" s="630">
        <f>J127+7</f>
        <v>43646</v>
      </c>
      <c r="K128" s="630">
        <f>J128+7</f>
        <v>43653</v>
      </c>
      <c r="L128" s="630">
        <f t="shared" ref="L128" si="96">J128+8</f>
        <v>43654</v>
      </c>
      <c r="M128" s="630">
        <f t="shared" ref="M128" si="97">J128+18</f>
        <v>43664</v>
      </c>
      <c r="N128" s="633">
        <f t="shared" ref="N128" si="98">J128+15</f>
        <v>43661</v>
      </c>
      <c r="O128" s="633">
        <f t="shared" ref="O128" si="99">J128+20</f>
        <v>43666</v>
      </c>
    </row>
    <row r="129" spans="1:19" s="103" customFormat="1" ht="25.9" customHeight="1" thickBot="1">
      <c r="A129" s="1125" t="s">
        <v>4301</v>
      </c>
      <c r="B129" s="1126"/>
      <c r="C129" s="1126"/>
      <c r="D129" s="672"/>
      <c r="E129" s="673" t="s">
        <v>74</v>
      </c>
      <c r="F129" s="673" t="s">
        <v>490</v>
      </c>
      <c r="G129" s="673"/>
      <c r="H129" s="673"/>
      <c r="I129" s="673" t="s">
        <v>75</v>
      </c>
      <c r="J129" s="673" t="s">
        <v>430</v>
      </c>
      <c r="K129" s="1218" t="s">
        <v>2</v>
      </c>
      <c r="L129" s="1219"/>
      <c r="M129" s="1219"/>
      <c r="N129" s="1220"/>
      <c r="O129" s="568"/>
      <c r="P129" s="568"/>
      <c r="Q129" s="568"/>
      <c r="R129" s="568"/>
      <c r="S129" s="568"/>
    </row>
    <row r="130" spans="1:19" s="290" customFormat="1" ht="19.899999999999999" customHeight="1">
      <c r="A130" s="1109" t="s">
        <v>3</v>
      </c>
      <c r="B130" s="1133" t="s">
        <v>4</v>
      </c>
      <c r="C130" s="1133" t="s">
        <v>5</v>
      </c>
      <c r="D130" s="1134" t="s">
        <v>4291</v>
      </c>
      <c r="E130" s="1137" t="s">
        <v>6</v>
      </c>
      <c r="F130" s="1138"/>
      <c r="G130" s="1139"/>
      <c r="H130" s="361" t="s">
        <v>7</v>
      </c>
      <c r="I130" s="562" t="s">
        <v>8</v>
      </c>
      <c r="J130" s="355" t="s">
        <v>9</v>
      </c>
      <c r="K130" s="407" t="s">
        <v>89</v>
      </c>
      <c r="L130" s="596" t="s">
        <v>141</v>
      </c>
      <c r="M130" s="596" t="s">
        <v>3953</v>
      </c>
      <c r="N130" s="791" t="s">
        <v>146</v>
      </c>
    </row>
    <row r="131" spans="1:19" s="290" customFormat="1" ht="19.899999999999999" customHeight="1">
      <c r="A131" s="1109"/>
      <c r="B131" s="1112"/>
      <c r="C131" s="1112"/>
      <c r="D131" s="1116"/>
      <c r="E131" s="1116" t="s">
        <v>13</v>
      </c>
      <c r="F131" s="1092" t="s">
        <v>14</v>
      </c>
      <c r="G131" s="1093"/>
      <c r="H131" s="359" t="s">
        <v>15</v>
      </c>
      <c r="I131" s="602" t="s">
        <v>16</v>
      </c>
      <c r="J131" s="412" t="s">
        <v>17</v>
      </c>
      <c r="K131" s="410" t="s">
        <v>103</v>
      </c>
      <c r="L131" s="602" t="s">
        <v>144</v>
      </c>
      <c r="M131" s="602" t="s">
        <v>123</v>
      </c>
      <c r="N131" s="792" t="s">
        <v>147</v>
      </c>
    </row>
    <row r="132" spans="1:19" s="290" customFormat="1" ht="19.899999999999999" customHeight="1" thickBot="1">
      <c r="A132" s="1110"/>
      <c r="B132" s="1113"/>
      <c r="C132" s="1113"/>
      <c r="D132" s="1117"/>
      <c r="E132" s="1117"/>
      <c r="F132" s="605" t="s">
        <v>4292</v>
      </c>
      <c r="G132" s="567" t="s">
        <v>4293</v>
      </c>
      <c r="H132" s="693" t="s">
        <v>4335</v>
      </c>
      <c r="I132" s="636" t="s">
        <v>3351</v>
      </c>
      <c r="J132" s="441" t="s">
        <v>195</v>
      </c>
      <c r="K132" s="413"/>
      <c r="L132" s="604"/>
      <c r="M132" s="604"/>
      <c r="N132" s="793"/>
    </row>
    <row r="133" spans="1:19" s="290" customFormat="1" ht="19.899999999999999" customHeight="1">
      <c r="A133" s="650">
        <v>23</v>
      </c>
      <c r="B133" s="610" t="s">
        <v>4683</v>
      </c>
      <c r="C133" s="565" t="str">
        <f>VLOOKUP((LEFT(B133,3)),'ships name'!A:C,2,FALSE)</f>
        <v>SEAMAX BRIDGEPORT</v>
      </c>
      <c r="D133" s="809" t="str">
        <f>VLOOKUP(C133,'ships name'!B:C,2,FALSE)</f>
        <v xml:space="preserve"> </v>
      </c>
      <c r="E133" s="610" t="str">
        <f>TEXT(LEFT(F133,3)-1,"000")&amp;"E"</f>
        <v>111E</v>
      </c>
      <c r="F133" s="610" t="str">
        <f>RIGHT(B133,3)&amp;"W"</f>
        <v>112W</v>
      </c>
      <c r="G133" s="565" t="s">
        <v>4688</v>
      </c>
      <c r="H133" s="583">
        <f>I133-1</f>
        <v>43621</v>
      </c>
      <c r="I133" s="583">
        <f>J133-1</f>
        <v>43622</v>
      </c>
      <c r="J133" s="583">
        <v>43623</v>
      </c>
      <c r="K133" s="790">
        <f>J133+8</f>
        <v>43631</v>
      </c>
      <c r="L133" s="790">
        <f>J133+10</f>
        <v>43633</v>
      </c>
      <c r="M133" s="790">
        <f>J133+16</f>
        <v>43639</v>
      </c>
      <c r="N133" s="794">
        <f>J133+20</f>
        <v>43643</v>
      </c>
    </row>
    <row r="134" spans="1:19" s="290" customFormat="1" ht="19.899999999999999" customHeight="1">
      <c r="A134" s="649">
        <f>A133+1</f>
        <v>24</v>
      </c>
      <c r="B134" s="577" t="s">
        <v>4684</v>
      </c>
      <c r="C134" s="563" t="str">
        <f>VLOOKUP((LEFT(B134,3)),'ships name'!A:C,2,FALSE)</f>
        <v xml:space="preserve">XIN MEI ZHOU </v>
      </c>
      <c r="D134" s="809" t="str">
        <f>VLOOKUP(C134,'ships name'!B:C,2,FALSE)</f>
        <v>新美洲</v>
      </c>
      <c r="E134" s="610" t="str">
        <f>TEXT(LEFT(F134,3)-1,"000")&amp;"E"</f>
        <v>128E</v>
      </c>
      <c r="F134" s="610" t="str">
        <f>RIGHT(B134,3)&amp;"W"</f>
        <v>129W</v>
      </c>
      <c r="G134" s="563" t="s">
        <v>4689</v>
      </c>
      <c r="H134" s="583">
        <f t="shared" ref="H134:H137" si="100">I134-1</f>
        <v>43628</v>
      </c>
      <c r="I134" s="583">
        <f t="shared" ref="I134:I137" si="101">J134-1</f>
        <v>43629</v>
      </c>
      <c r="J134" s="633">
        <f>J133+7</f>
        <v>43630</v>
      </c>
      <c r="K134" s="633">
        <f t="shared" ref="K134:K137" si="102">J134+8</f>
        <v>43638</v>
      </c>
      <c r="L134" s="633">
        <f t="shared" ref="L134:L137" si="103">J134+10</f>
        <v>43640</v>
      </c>
      <c r="M134" s="633">
        <f t="shared" ref="M134:M137" si="104">J134+16</f>
        <v>43646</v>
      </c>
      <c r="N134" s="795">
        <f t="shared" ref="N134:N137" si="105">J134+20</f>
        <v>43650</v>
      </c>
    </row>
    <row r="135" spans="1:19" s="290" customFormat="1" ht="19.899999999999999" customHeight="1">
      <c r="A135" s="649">
        <f>A134+1</f>
        <v>25</v>
      </c>
      <c r="B135" s="646" t="s">
        <v>4685</v>
      </c>
      <c r="C135" s="563" t="str">
        <f>VLOOKUP((LEFT(B135,3)),'ships name'!A:C,2,FALSE)</f>
        <v>COSCO INDONESIA</v>
      </c>
      <c r="D135" s="809" t="str">
        <f>VLOOKUP(C135,'ships name'!B:C,2,FALSE)</f>
        <v>中远印度尼西亚</v>
      </c>
      <c r="E135" s="577" t="str">
        <f>F135</f>
        <v>086W</v>
      </c>
      <c r="F135" s="610" t="str">
        <f>RIGHT(B135,3)&amp;"W"</f>
        <v>086W</v>
      </c>
      <c r="G135" s="563" t="s">
        <v>4690</v>
      </c>
      <c r="H135" s="583">
        <f t="shared" si="100"/>
        <v>43635</v>
      </c>
      <c r="I135" s="583">
        <f t="shared" si="101"/>
        <v>43636</v>
      </c>
      <c r="J135" s="633">
        <f>J134+7</f>
        <v>43637</v>
      </c>
      <c r="K135" s="633">
        <f t="shared" si="102"/>
        <v>43645</v>
      </c>
      <c r="L135" s="633">
        <f t="shared" si="103"/>
        <v>43647</v>
      </c>
      <c r="M135" s="633">
        <f t="shared" si="104"/>
        <v>43653</v>
      </c>
      <c r="N135" s="795">
        <f t="shared" si="105"/>
        <v>43657</v>
      </c>
    </row>
    <row r="136" spans="1:19" s="290" customFormat="1" ht="19.899999999999999" customHeight="1">
      <c r="A136" s="649">
        <f t="shared" ref="A136:A137" si="106">A135+1</f>
        <v>26</v>
      </c>
      <c r="B136" s="646" t="s">
        <v>4686</v>
      </c>
      <c r="C136" s="563" t="str">
        <f>VLOOKUP((LEFT(B136,3)),'ships name'!A:C,2,FALSE)</f>
        <v>SM SAVANNAH</v>
      </c>
      <c r="D136" s="809" t="str">
        <f>VLOOKUP(C136,'ships name'!B:C,2,FALSE)</f>
        <v xml:space="preserve"> </v>
      </c>
      <c r="E136" s="577" t="s">
        <v>4372</v>
      </c>
      <c r="F136" s="577" t="str">
        <f t="shared" ref="F136:F137" si="107">RIGHT(B136,3)&amp;"W"</f>
        <v>005W</v>
      </c>
      <c r="G136" s="563" t="s">
        <v>4691</v>
      </c>
      <c r="H136" s="583">
        <f t="shared" si="100"/>
        <v>43642</v>
      </c>
      <c r="I136" s="583">
        <f t="shared" si="101"/>
        <v>43643</v>
      </c>
      <c r="J136" s="633">
        <f>J135+7</f>
        <v>43644</v>
      </c>
      <c r="K136" s="633">
        <f t="shared" si="102"/>
        <v>43652</v>
      </c>
      <c r="L136" s="633">
        <f t="shared" si="103"/>
        <v>43654</v>
      </c>
      <c r="M136" s="633">
        <f t="shared" si="104"/>
        <v>43660</v>
      </c>
      <c r="N136" s="795">
        <f t="shared" si="105"/>
        <v>43664</v>
      </c>
    </row>
    <row r="137" spans="1:19" s="290" customFormat="1" ht="19.899999999999999" customHeight="1" thickBot="1">
      <c r="A137" s="649">
        <f t="shared" si="106"/>
        <v>27</v>
      </c>
      <c r="B137" s="651" t="s">
        <v>4687</v>
      </c>
      <c r="C137" s="564" t="str">
        <f>VLOOKUP((LEFT(B137,3)),'ships name'!A:C,2,FALSE)</f>
        <v>Cosco Thailand</v>
      </c>
      <c r="D137" s="815" t="str">
        <f>VLOOKUP(C137,'ships name'!B:C,2,FALSE)</f>
        <v>中远泰国</v>
      </c>
      <c r="E137" s="614" t="str">
        <f>TEXT(LEFT(F137,3)-1,"000")&amp;"E"</f>
        <v>064E</v>
      </c>
      <c r="F137" s="614" t="str">
        <f t="shared" si="107"/>
        <v>065W</v>
      </c>
      <c r="G137" s="564" t="s">
        <v>4692</v>
      </c>
      <c r="H137" s="583">
        <f t="shared" si="100"/>
        <v>43649</v>
      </c>
      <c r="I137" s="647">
        <f t="shared" si="101"/>
        <v>43650</v>
      </c>
      <c r="J137" s="647">
        <f>J136+7</f>
        <v>43651</v>
      </c>
      <c r="K137" s="630">
        <f t="shared" si="102"/>
        <v>43659</v>
      </c>
      <c r="L137" s="630">
        <f t="shared" si="103"/>
        <v>43661</v>
      </c>
      <c r="M137" s="630">
        <f t="shared" si="104"/>
        <v>43667</v>
      </c>
      <c r="N137" s="799">
        <f t="shared" si="105"/>
        <v>43671</v>
      </c>
    </row>
    <row r="138" spans="1:19" s="103" customFormat="1" ht="25.9" customHeight="1" thickBot="1">
      <c r="A138" s="1125" t="s">
        <v>4333</v>
      </c>
      <c r="B138" s="1126"/>
      <c r="C138" s="1126"/>
      <c r="D138" s="672"/>
      <c r="E138" s="946" t="s">
        <v>74</v>
      </c>
      <c r="F138" s="946" t="s">
        <v>490</v>
      </c>
      <c r="G138" s="946"/>
      <c r="H138" s="947" t="s">
        <v>75</v>
      </c>
      <c r="I138" s="946" t="s">
        <v>4334</v>
      </c>
      <c r="J138" s="948" t="s">
        <v>29</v>
      </c>
      <c r="K138" s="1218" t="s">
        <v>2</v>
      </c>
      <c r="L138" s="1219"/>
      <c r="M138" s="1219"/>
      <c r="N138" s="1219"/>
      <c r="O138" s="1219"/>
      <c r="P138" s="1220"/>
      <c r="Q138" s="568"/>
      <c r="R138" s="568"/>
      <c r="S138" s="568"/>
    </row>
    <row r="139" spans="1:19" s="290" customFormat="1" ht="19.899999999999999" customHeight="1">
      <c r="A139" s="1109" t="s">
        <v>3</v>
      </c>
      <c r="B139" s="1133" t="s">
        <v>4</v>
      </c>
      <c r="C139" s="1133" t="s">
        <v>5</v>
      </c>
      <c r="D139" s="1134" t="s">
        <v>4291</v>
      </c>
      <c r="E139" s="1137" t="s">
        <v>6</v>
      </c>
      <c r="F139" s="1138"/>
      <c r="G139" s="1139"/>
      <c r="H139" s="361" t="s">
        <v>7</v>
      </c>
      <c r="I139" s="562" t="s">
        <v>8</v>
      </c>
      <c r="J139" s="355" t="s">
        <v>9</v>
      </c>
      <c r="K139" s="407" t="s">
        <v>89</v>
      </c>
      <c r="L139" s="596" t="s">
        <v>141</v>
      </c>
      <c r="M139" s="596" t="s">
        <v>4303</v>
      </c>
      <c r="N139" s="791" t="s">
        <v>4302</v>
      </c>
      <c r="O139" s="791" t="s">
        <v>146</v>
      </c>
      <c r="P139" s="791" t="s">
        <v>3798</v>
      </c>
    </row>
    <row r="140" spans="1:19" s="290" customFormat="1" ht="19.899999999999999" customHeight="1">
      <c r="A140" s="1109"/>
      <c r="B140" s="1112"/>
      <c r="C140" s="1112"/>
      <c r="D140" s="1116"/>
      <c r="E140" s="1116" t="s">
        <v>13</v>
      </c>
      <c r="F140" s="1092" t="s">
        <v>14</v>
      </c>
      <c r="G140" s="1093"/>
      <c r="H140" s="359" t="s">
        <v>15</v>
      </c>
      <c r="I140" s="602" t="s">
        <v>16</v>
      </c>
      <c r="J140" s="412" t="s">
        <v>17</v>
      </c>
      <c r="K140" s="410" t="s">
        <v>103</v>
      </c>
      <c r="L140" s="602" t="s">
        <v>144</v>
      </c>
      <c r="M140" s="602" t="s">
        <v>116</v>
      </c>
      <c r="N140" s="792" t="s">
        <v>147</v>
      </c>
      <c r="O140" s="792" t="s">
        <v>147</v>
      </c>
      <c r="P140" s="792" t="s">
        <v>3646</v>
      </c>
    </row>
    <row r="141" spans="1:19" s="290" customFormat="1" ht="19.899999999999999" customHeight="1" thickBot="1">
      <c r="A141" s="1110"/>
      <c r="B141" s="1113"/>
      <c r="C141" s="1113"/>
      <c r="D141" s="1117"/>
      <c r="E141" s="1117"/>
      <c r="F141" s="605" t="s">
        <v>4292</v>
      </c>
      <c r="G141" s="567" t="s">
        <v>4293</v>
      </c>
      <c r="H141" s="693" t="s">
        <v>4335</v>
      </c>
      <c r="I141" s="636" t="s">
        <v>3351</v>
      </c>
      <c r="J141" s="441" t="s">
        <v>195</v>
      </c>
      <c r="K141" s="413"/>
      <c r="L141" s="604"/>
      <c r="M141" s="604"/>
      <c r="N141" s="793"/>
      <c r="O141" s="793"/>
      <c r="P141" s="793"/>
    </row>
    <row r="142" spans="1:19" s="290" customFormat="1" ht="19.899999999999999" customHeight="1">
      <c r="A142" s="650">
        <v>23</v>
      </c>
      <c r="B142" s="610" t="s">
        <v>4693</v>
      </c>
      <c r="C142" s="565" t="str">
        <f>VLOOKUP((LEFT(B142,3)),'ships name'!A:C,2,FALSE)</f>
        <v>E.R. FELIXSTOWE</v>
      </c>
      <c r="D142" s="809" t="str">
        <f>VLOOKUP(C142,'ships name'!B:C,2,FALSE)</f>
        <v xml:space="preserve"> </v>
      </c>
      <c r="E142" s="577" t="str">
        <f>TEXT(LEFT(F142,3)-1,"000")&amp;"E"</f>
        <v>062E</v>
      </c>
      <c r="F142" s="577" t="str">
        <f t="shared" ref="F142:F146" si="108">RIGHT(B142,3)&amp;"W"</f>
        <v>063W</v>
      </c>
      <c r="G142" s="566" t="s">
        <v>4698</v>
      </c>
      <c r="H142" s="790">
        <f>I142-1</f>
        <v>43621</v>
      </c>
      <c r="I142" s="790">
        <f>J142</f>
        <v>43622</v>
      </c>
      <c r="J142" s="790">
        <v>43622</v>
      </c>
      <c r="K142" s="790">
        <f>J142+9</f>
        <v>43631</v>
      </c>
      <c r="L142" s="790">
        <f>J142+10</f>
        <v>43632</v>
      </c>
      <c r="M142" s="790">
        <f>J142+14</f>
        <v>43636</v>
      </c>
      <c r="N142" s="797">
        <f>J142+18</f>
        <v>43640</v>
      </c>
      <c r="O142" s="797">
        <f>J142+20</f>
        <v>43642</v>
      </c>
      <c r="P142" s="794">
        <f>J142+22</f>
        <v>43644</v>
      </c>
    </row>
    <row r="143" spans="1:19" s="290" customFormat="1" ht="19.899999999999999" customHeight="1">
      <c r="A143" s="649">
        <f>A142+1</f>
        <v>24</v>
      </c>
      <c r="B143" s="577" t="s">
        <v>4694</v>
      </c>
      <c r="C143" s="563" t="str">
        <f>VLOOKUP((LEFT(B143,3)),'ships name'!A:C,2,FALSE)</f>
        <v>EVER UNISON</v>
      </c>
      <c r="D143" s="809" t="str">
        <f>VLOOKUP(C143,'ships name'!B:C,2,FALSE)</f>
        <v xml:space="preserve"> </v>
      </c>
      <c r="E143" s="577" t="str">
        <f>TEXT(LEFT(F143,3)-1,"000")&amp;"E"</f>
        <v>179E</v>
      </c>
      <c r="F143" s="577" t="str">
        <f t="shared" si="108"/>
        <v>180W</v>
      </c>
      <c r="G143" s="563" t="s">
        <v>4699</v>
      </c>
      <c r="H143" s="633">
        <f t="shared" ref="H143:H146" si="109">I143-1</f>
        <v>43628</v>
      </c>
      <c r="I143" s="633">
        <f t="shared" ref="I143:I146" si="110">J143</f>
        <v>43629</v>
      </c>
      <c r="J143" s="633">
        <f>J142+7</f>
        <v>43629</v>
      </c>
      <c r="K143" s="633">
        <f t="shared" ref="K143:K146" si="111">J143+9</f>
        <v>43638</v>
      </c>
      <c r="L143" s="633">
        <f t="shared" ref="L143:L146" si="112">J143+10</f>
        <v>43639</v>
      </c>
      <c r="M143" s="633">
        <f t="shared" ref="M143:M146" si="113">J143+14</f>
        <v>43643</v>
      </c>
      <c r="N143" s="727">
        <f t="shared" ref="N143:N146" si="114">J143+18</f>
        <v>43647</v>
      </c>
      <c r="O143" s="727">
        <f t="shared" ref="O143:O146" si="115">J143+20</f>
        <v>43649</v>
      </c>
      <c r="P143" s="795">
        <f t="shared" ref="P143:P146" si="116">J143+22</f>
        <v>43651</v>
      </c>
    </row>
    <row r="144" spans="1:19" s="290" customFormat="1" ht="19.899999999999999" customHeight="1">
      <c r="A144" s="649">
        <f>A143+1</f>
        <v>25</v>
      </c>
      <c r="B144" s="646" t="s">
        <v>4695</v>
      </c>
      <c r="C144" s="563" t="str">
        <f>VLOOKUP((LEFT(B144,3)),'ships name'!A:C,2,FALSE)</f>
        <v>APL ENGLAND</v>
      </c>
      <c r="D144" s="809" t="str">
        <f>VLOOKUP(C144,'ships name'!B:C,2,FALSE)</f>
        <v>美总英格兰</v>
      </c>
      <c r="E144" s="577" t="str">
        <f>TEXT(LEFT(F144,3)-1,"000")&amp;"E"</f>
        <v>037E</v>
      </c>
      <c r="F144" s="577" t="str">
        <f t="shared" si="108"/>
        <v>038W</v>
      </c>
      <c r="G144" s="563" t="s">
        <v>4700</v>
      </c>
      <c r="H144" s="633">
        <f t="shared" si="109"/>
        <v>43635</v>
      </c>
      <c r="I144" s="633">
        <f t="shared" si="110"/>
        <v>43636</v>
      </c>
      <c r="J144" s="633">
        <f>J143+7</f>
        <v>43636</v>
      </c>
      <c r="K144" s="633">
        <f t="shared" si="111"/>
        <v>43645</v>
      </c>
      <c r="L144" s="633">
        <f t="shared" si="112"/>
        <v>43646</v>
      </c>
      <c r="M144" s="633">
        <f t="shared" si="113"/>
        <v>43650</v>
      </c>
      <c r="N144" s="727">
        <f t="shared" si="114"/>
        <v>43654</v>
      </c>
      <c r="O144" s="727">
        <f t="shared" si="115"/>
        <v>43656</v>
      </c>
      <c r="P144" s="795">
        <f t="shared" si="116"/>
        <v>43658</v>
      </c>
    </row>
    <row r="145" spans="1:19" s="290" customFormat="1" ht="19.899999999999999" customHeight="1">
      <c r="A145" s="649">
        <f>A144+1</f>
        <v>26</v>
      </c>
      <c r="B145" s="646" t="s">
        <v>4696</v>
      </c>
      <c r="C145" s="563" t="str">
        <f>VLOOKUP((LEFT(B145,3)),'ships name'!A:C,2,FALSE)</f>
        <v>WAN HAI 611</v>
      </c>
      <c r="D145" s="809">
        <f>VLOOKUP(C145,'ships name'!B:C,2,FALSE)</f>
        <v>0</v>
      </c>
      <c r="E145" s="577" t="str">
        <f>TEXT(LEFT(F145,3)-1,"000")&amp;"E"</f>
        <v>036E</v>
      </c>
      <c r="F145" s="577" t="str">
        <f t="shared" si="108"/>
        <v>037W</v>
      </c>
      <c r="G145" s="563" t="s">
        <v>4701</v>
      </c>
      <c r="H145" s="633">
        <f t="shared" si="109"/>
        <v>43642</v>
      </c>
      <c r="I145" s="633">
        <f t="shared" si="110"/>
        <v>43643</v>
      </c>
      <c r="J145" s="633">
        <f>J144+7</f>
        <v>43643</v>
      </c>
      <c r="K145" s="633">
        <f t="shared" si="111"/>
        <v>43652</v>
      </c>
      <c r="L145" s="633">
        <f t="shared" si="112"/>
        <v>43653</v>
      </c>
      <c r="M145" s="633">
        <f t="shared" si="113"/>
        <v>43657</v>
      </c>
      <c r="N145" s="727">
        <f t="shared" si="114"/>
        <v>43661</v>
      </c>
      <c r="O145" s="727">
        <f t="shared" si="115"/>
        <v>43663</v>
      </c>
      <c r="P145" s="795">
        <f t="shared" si="116"/>
        <v>43665</v>
      </c>
    </row>
    <row r="146" spans="1:19" s="290" customFormat="1" ht="19.899999999999999" customHeight="1" thickBot="1">
      <c r="A146" s="649">
        <f>A145+1</f>
        <v>27</v>
      </c>
      <c r="B146" s="651" t="s">
        <v>4697</v>
      </c>
      <c r="C146" s="564" t="str">
        <f>VLOOKUP((LEFT(B146,3)),'ships name'!A:C,2,FALSE)</f>
        <v>KOTA CABAR</v>
      </c>
      <c r="D146" s="810" t="str">
        <f>VLOOKUP(C146,'ships name'!B:C,2,FALSE)</f>
        <v>胜城</v>
      </c>
      <c r="E146" s="614" t="str">
        <f>TEXT(LEFT(F146,3)-1,"000")&amp;"E"</f>
        <v>044E</v>
      </c>
      <c r="F146" s="614" t="str">
        <f t="shared" si="108"/>
        <v>045W</v>
      </c>
      <c r="G146" s="564" t="s">
        <v>4702</v>
      </c>
      <c r="H146" s="647">
        <f t="shared" si="109"/>
        <v>43649</v>
      </c>
      <c r="I146" s="647">
        <f t="shared" si="110"/>
        <v>43650</v>
      </c>
      <c r="J146" s="647">
        <f>J145+7</f>
        <v>43650</v>
      </c>
      <c r="K146" s="647">
        <f t="shared" si="111"/>
        <v>43659</v>
      </c>
      <c r="L146" s="647">
        <f t="shared" si="112"/>
        <v>43660</v>
      </c>
      <c r="M146" s="647">
        <f t="shared" si="113"/>
        <v>43664</v>
      </c>
      <c r="N146" s="798">
        <f t="shared" si="114"/>
        <v>43668</v>
      </c>
      <c r="O146" s="798">
        <f t="shared" si="115"/>
        <v>43670</v>
      </c>
      <c r="P146" s="796">
        <f t="shared" si="116"/>
        <v>43672</v>
      </c>
    </row>
    <row r="147" spans="1:19" s="290" customFormat="1" ht="19.899999999999999" customHeight="1" thickBot="1">
      <c r="A147" s="312"/>
      <c r="B147" s="313"/>
      <c r="C147" s="120"/>
      <c r="D147" s="120"/>
      <c r="E147" s="406"/>
      <c r="F147" s="120"/>
      <c r="G147" s="120"/>
      <c r="H147" s="408"/>
      <c r="I147" s="383"/>
      <c r="J147" s="383"/>
      <c r="K147" s="383"/>
      <c r="L147" s="383"/>
      <c r="M147" s="409"/>
    </row>
    <row r="148" spans="1:19" s="103" customFormat="1" ht="25.9" customHeight="1" thickBot="1">
      <c r="A148" s="1125" t="s">
        <v>150</v>
      </c>
      <c r="B148" s="1126"/>
      <c r="C148" s="1126"/>
      <c r="D148" s="672"/>
      <c r="E148" s="673" t="s">
        <v>151</v>
      </c>
      <c r="F148" s="673"/>
      <c r="G148" s="673"/>
      <c r="H148" s="672" t="s">
        <v>152</v>
      </c>
      <c r="I148" s="673"/>
      <c r="J148" s="674"/>
      <c r="K148" s="1218" t="s">
        <v>2</v>
      </c>
      <c r="L148" s="1219"/>
      <c r="M148" s="1220"/>
      <c r="N148" s="102"/>
      <c r="O148" s="102"/>
      <c r="P148" s="102"/>
    </row>
    <row r="149" spans="1:19" s="290" customFormat="1" ht="19.899999999999999" customHeight="1">
      <c r="A149" s="1190" t="s">
        <v>3</v>
      </c>
      <c r="B149" s="1187" t="s">
        <v>4</v>
      </c>
      <c r="C149" s="1187" t="s">
        <v>5</v>
      </c>
      <c r="D149" s="1088" t="s">
        <v>4291</v>
      </c>
      <c r="E149" s="1089" t="s">
        <v>6</v>
      </c>
      <c r="F149" s="1090"/>
      <c r="G149" s="1091"/>
      <c r="H149" s="597" t="s">
        <v>7</v>
      </c>
      <c r="I149" s="805" t="s">
        <v>8</v>
      </c>
      <c r="J149" s="688" t="s">
        <v>9</v>
      </c>
      <c r="K149" s="917" t="s">
        <v>153</v>
      </c>
      <c r="L149" s="689" t="s">
        <v>154</v>
      </c>
      <c r="M149" s="689" t="s">
        <v>3284</v>
      </c>
    </row>
    <row r="150" spans="1:19" s="290" customFormat="1" ht="19.899999999999999" customHeight="1">
      <c r="A150" s="1191"/>
      <c r="B150" s="1188"/>
      <c r="C150" s="1188"/>
      <c r="D150" s="1116"/>
      <c r="E150" s="1116" t="s">
        <v>13</v>
      </c>
      <c r="F150" s="1092" t="s">
        <v>14</v>
      </c>
      <c r="G150" s="1093"/>
      <c r="H150" s="359" t="s">
        <v>15</v>
      </c>
      <c r="I150" s="806" t="s">
        <v>16</v>
      </c>
      <c r="J150" s="344" t="s">
        <v>17</v>
      </c>
      <c r="K150" s="918" t="s">
        <v>155</v>
      </c>
      <c r="L150" s="684" t="s">
        <v>156</v>
      </c>
      <c r="M150" s="310" t="s">
        <v>157</v>
      </c>
    </row>
    <row r="151" spans="1:19" s="290" customFormat="1" ht="19.899999999999999" customHeight="1" thickBot="1">
      <c r="A151" s="1192"/>
      <c r="B151" s="1189"/>
      <c r="C151" s="1189"/>
      <c r="D151" s="1117"/>
      <c r="E151" s="1117"/>
      <c r="F151" s="605" t="s">
        <v>4292</v>
      </c>
      <c r="G151" s="807" t="s">
        <v>4293</v>
      </c>
      <c r="H151" s="678" t="s">
        <v>125</v>
      </c>
      <c r="I151" s="807" t="s">
        <v>21</v>
      </c>
      <c r="J151" s="636" t="s">
        <v>21</v>
      </c>
      <c r="K151" s="919" t="s">
        <v>158</v>
      </c>
      <c r="L151" s="686" t="s">
        <v>159</v>
      </c>
      <c r="M151" s="638" t="s">
        <v>160</v>
      </c>
      <c r="N151" s="320"/>
    </row>
    <row r="152" spans="1:19" s="290" customFormat="1" ht="19.899999999999999" customHeight="1">
      <c r="A152" s="644">
        <v>23</v>
      </c>
      <c r="B152" s="610" t="s">
        <v>4557</v>
      </c>
      <c r="C152" s="809" t="str">
        <f>VLOOKUP((LEFT(B152,3)),'ships name'!A:C,2,FALSE)</f>
        <v>FESCO DIOMID</v>
      </c>
      <c r="D152" s="809" t="str">
        <f>VLOOKUP(C152,'ships name'!B:C,2,FALSE)</f>
        <v>远东宏伟</v>
      </c>
      <c r="E152" s="653" t="str">
        <f>F152</f>
        <v>306N</v>
      </c>
      <c r="F152" s="610" t="str">
        <f>RIGHT(B152,3)&amp;"N"</f>
        <v>306N</v>
      </c>
      <c r="G152" s="809" t="s">
        <v>4558</v>
      </c>
      <c r="H152" s="667">
        <f>I152-1</f>
        <v>43619</v>
      </c>
      <c r="I152" s="667">
        <f>J152</f>
        <v>43620</v>
      </c>
      <c r="J152" s="687">
        <v>43620</v>
      </c>
      <c r="K152" s="915">
        <f>J152+4</f>
        <v>43624</v>
      </c>
      <c r="L152" s="687">
        <f>J152+5</f>
        <v>43625</v>
      </c>
      <c r="M152" s="916">
        <f>J152+8</f>
        <v>43628</v>
      </c>
      <c r="N152" s="320"/>
    </row>
    <row r="153" spans="1:19" s="290" customFormat="1" ht="19.899999999999999" customHeight="1">
      <c r="A153" s="644">
        <f>A152+1</f>
        <v>24</v>
      </c>
      <c r="B153" s="582" t="s">
        <v>4556</v>
      </c>
      <c r="C153" s="493" t="str">
        <f>VLOOKUP((LEFT(B153,3)),'ships name'!A:C,2,FALSE)</f>
        <v>PORT KLANG VOYAGER</v>
      </c>
      <c r="D153" s="809" t="str">
        <f>VLOOKUP(C153,'ships name'!B:C,2,FALSE)</f>
        <v xml:space="preserve"> </v>
      </c>
      <c r="E153" s="653" t="str">
        <f>F153</f>
        <v>062N</v>
      </c>
      <c r="F153" s="610" t="str">
        <f t="shared" ref="F153" si="117">RIGHT(B153,3)&amp;"N"</f>
        <v>062N</v>
      </c>
      <c r="G153" s="812" t="s">
        <v>4559</v>
      </c>
      <c r="H153" s="630">
        <f>I153-1</f>
        <v>43626</v>
      </c>
      <c r="I153" s="630">
        <f>J153</f>
        <v>43627</v>
      </c>
      <c r="J153" s="631">
        <f>J152+7</f>
        <v>43627</v>
      </c>
      <c r="K153" s="654">
        <f>J153+4</f>
        <v>43631</v>
      </c>
      <c r="L153" s="631">
        <f>J153+5</f>
        <v>43632</v>
      </c>
      <c r="M153" s="655">
        <f>J153+8</f>
        <v>43635</v>
      </c>
      <c r="N153" s="320"/>
    </row>
    <row r="154" spans="1:19" s="290" customFormat="1" ht="19.899999999999999" customHeight="1">
      <c r="A154" s="644">
        <f>A153+1</f>
        <v>25</v>
      </c>
      <c r="B154" s="582" t="s">
        <v>4703</v>
      </c>
      <c r="C154" s="493" t="str">
        <f>VLOOKUP((LEFT(B154,3)),'ships name'!A:C,2,FALSE)</f>
        <v>TIM-S</v>
      </c>
      <c r="D154" s="809" t="str">
        <f>VLOOKUP(C154,'ships name'!B:C,2,FALSE)</f>
        <v xml:space="preserve"> </v>
      </c>
      <c r="E154" s="653" t="str">
        <f>F154</f>
        <v>869N</v>
      </c>
      <c r="F154" s="610" t="str">
        <f t="shared" ref="F154" si="118">RIGHT(B154,3)&amp;"N"</f>
        <v>869N</v>
      </c>
      <c r="G154" s="812" t="s">
        <v>4560</v>
      </c>
      <c r="H154" s="630">
        <f>I154-1</f>
        <v>43633</v>
      </c>
      <c r="I154" s="630">
        <f>J154</f>
        <v>43634</v>
      </c>
      <c r="J154" s="631">
        <f>J153+7</f>
        <v>43634</v>
      </c>
      <c r="K154" s="654">
        <f>J154+4</f>
        <v>43638</v>
      </c>
      <c r="L154" s="631">
        <f>J154+5</f>
        <v>43639</v>
      </c>
      <c r="M154" s="655">
        <f>J154+8</f>
        <v>43642</v>
      </c>
    </row>
    <row r="155" spans="1:19" s="290" customFormat="1" ht="19.899999999999999" customHeight="1">
      <c r="A155" s="644">
        <f>A154+1</f>
        <v>26</v>
      </c>
      <c r="B155" s="582" t="s">
        <v>4704</v>
      </c>
      <c r="C155" s="493" t="str">
        <f>VLOOKUP((LEFT(B155,3)),'ships name'!A:C,2,FALSE)</f>
        <v>FESCO DIOMID</v>
      </c>
      <c r="D155" s="809" t="str">
        <f>VLOOKUP(C155,'ships name'!B:C,2,FALSE)</f>
        <v>远东宏伟</v>
      </c>
      <c r="E155" s="653" t="str">
        <f>F155</f>
        <v>312N</v>
      </c>
      <c r="F155" s="610" t="str">
        <f t="shared" ref="F155" si="119">RIGHT(B155,3)&amp;"N"</f>
        <v>312N</v>
      </c>
      <c r="G155" s="812" t="s">
        <v>4561</v>
      </c>
      <c r="H155" s="630">
        <f>I155-1</f>
        <v>43640</v>
      </c>
      <c r="I155" s="630">
        <f>J155</f>
        <v>43641</v>
      </c>
      <c r="J155" s="631">
        <f>J154+7</f>
        <v>43641</v>
      </c>
      <c r="K155" s="654">
        <f>J155+4</f>
        <v>43645</v>
      </c>
      <c r="L155" s="631">
        <f>J155+5</f>
        <v>43646</v>
      </c>
      <c r="M155" s="655">
        <f>J155+8</f>
        <v>43649</v>
      </c>
    </row>
    <row r="156" spans="1:19" s="290" customFormat="1" ht="19.899999999999999" customHeight="1" thickBot="1">
      <c r="A156" s="644">
        <f>A155+1</f>
        <v>27</v>
      </c>
      <c r="B156" s="669" t="s">
        <v>4705</v>
      </c>
      <c r="C156" s="511" t="str">
        <f>VLOOKUP((LEFT(B156,3)),'ships name'!A:C,2,FALSE)</f>
        <v>PORT KLANG VOYAGER</v>
      </c>
      <c r="D156" s="810" t="str">
        <f>VLOOKUP(C156,'ships name'!B:C,2,FALSE)</f>
        <v xml:space="preserve"> </v>
      </c>
      <c r="E156" s="690" t="str">
        <f>F156</f>
        <v>068N</v>
      </c>
      <c r="F156" s="614" t="str">
        <f t="shared" ref="F156" si="120">RIGHT(B156,3)&amp;"N"</f>
        <v>068N</v>
      </c>
      <c r="G156" s="810" t="s">
        <v>4562</v>
      </c>
      <c r="H156" s="647">
        <f>I156-1</f>
        <v>43647</v>
      </c>
      <c r="I156" s="647">
        <f>J156</f>
        <v>43648</v>
      </c>
      <c r="J156" s="682">
        <f>J155+7</f>
        <v>43648</v>
      </c>
      <c r="K156" s="691">
        <f>J156+4</f>
        <v>43652</v>
      </c>
      <c r="L156" s="643">
        <f>J156+5</f>
        <v>43653</v>
      </c>
      <c r="M156" s="643">
        <f>J156+8</f>
        <v>43656</v>
      </c>
    </row>
    <row r="157" spans="1:19" s="290" customFormat="1" ht="19.899999999999999" customHeight="1" thickBot="1">
      <c r="A157" s="318"/>
      <c r="B157" s="303"/>
      <c r="C157" s="120"/>
      <c r="D157" s="120"/>
      <c r="E157" s="304"/>
      <c r="F157" s="381"/>
      <c r="G157" s="381"/>
      <c r="H157" s="303"/>
      <c r="I157" s="382"/>
      <c r="J157" s="303"/>
      <c r="K157" s="303"/>
      <c r="L157" s="383"/>
      <c r="M157" s="383"/>
      <c r="N157" s="383"/>
      <c r="O157" s="383"/>
    </row>
    <row r="158" spans="1:19" s="103" customFormat="1" ht="25.9" customHeight="1" thickBot="1">
      <c r="A158" s="1104" t="s">
        <v>3727</v>
      </c>
      <c r="B158" s="1105"/>
      <c r="C158" s="1105"/>
      <c r="D158" s="480"/>
      <c r="E158" s="301" t="s">
        <v>151</v>
      </c>
      <c r="F158" s="301"/>
      <c r="G158" s="301"/>
      <c r="H158" s="480" t="s">
        <v>152</v>
      </c>
      <c r="I158" s="301"/>
      <c r="J158" s="301"/>
      <c r="K158" s="1121" t="s">
        <v>2</v>
      </c>
      <c r="L158" s="1122"/>
      <c r="M158" s="1123"/>
      <c r="N158" s="394"/>
      <c r="O158" s="394"/>
      <c r="P158" s="394"/>
      <c r="Q158" s="394"/>
      <c r="R158" s="394"/>
      <c r="S158" s="394"/>
    </row>
    <row r="159" spans="1:19" s="290" customFormat="1" ht="19.899999999999999" customHeight="1">
      <c r="A159" s="1190" t="s">
        <v>3</v>
      </c>
      <c r="B159" s="1187" t="s">
        <v>4</v>
      </c>
      <c r="C159" s="1187" t="s">
        <v>5</v>
      </c>
      <c r="D159" s="1088" t="s">
        <v>4291</v>
      </c>
      <c r="E159" s="1089" t="s">
        <v>6</v>
      </c>
      <c r="F159" s="1090"/>
      <c r="G159" s="1091"/>
      <c r="H159" s="597" t="s">
        <v>7</v>
      </c>
      <c r="I159" s="346" t="s">
        <v>8</v>
      </c>
      <c r="J159" s="688" t="s">
        <v>9</v>
      </c>
      <c r="K159" s="407" t="s">
        <v>153</v>
      </c>
      <c r="L159" s="689" t="s">
        <v>154</v>
      </c>
      <c r="M159" s="689" t="s">
        <v>3284</v>
      </c>
    </row>
    <row r="160" spans="1:19" s="290" customFormat="1" ht="19.899999999999999" customHeight="1">
      <c r="A160" s="1191"/>
      <c r="B160" s="1188"/>
      <c r="C160" s="1188"/>
      <c r="D160" s="1116"/>
      <c r="E160" s="1116" t="s">
        <v>13</v>
      </c>
      <c r="F160" s="1092" t="s">
        <v>14</v>
      </c>
      <c r="G160" s="1093"/>
      <c r="H160" s="359" t="s">
        <v>15</v>
      </c>
      <c r="I160" s="411" t="s">
        <v>16</v>
      </c>
      <c r="J160" s="344" t="s">
        <v>17</v>
      </c>
      <c r="K160" s="683" t="s">
        <v>155</v>
      </c>
      <c r="L160" s="684" t="s">
        <v>156</v>
      </c>
      <c r="M160" s="310" t="s">
        <v>157</v>
      </c>
    </row>
    <row r="161" spans="1:19" s="290" customFormat="1" ht="19.899999999999999" customHeight="1" thickBot="1">
      <c r="A161" s="1192"/>
      <c r="B161" s="1189"/>
      <c r="C161" s="1189"/>
      <c r="D161" s="1117"/>
      <c r="E161" s="1117"/>
      <c r="F161" s="605" t="s">
        <v>4292</v>
      </c>
      <c r="G161" s="536" t="s">
        <v>4293</v>
      </c>
      <c r="H161" s="678" t="s">
        <v>125</v>
      </c>
      <c r="I161" s="536" t="s">
        <v>21</v>
      </c>
      <c r="J161" s="636" t="s">
        <v>127</v>
      </c>
      <c r="K161" s="685" t="s">
        <v>158</v>
      </c>
      <c r="L161" s="686" t="s">
        <v>159</v>
      </c>
      <c r="M161" s="638" t="s">
        <v>160</v>
      </c>
      <c r="N161" s="320"/>
    </row>
    <row r="162" spans="1:19" s="290" customFormat="1" ht="19.899999999999999" customHeight="1">
      <c r="A162" s="650">
        <v>23</v>
      </c>
      <c r="B162" s="610" t="s">
        <v>4706</v>
      </c>
      <c r="C162" s="493" t="str">
        <f>VLOOKUP((LEFT(B162,3)),'ships name'!A:C,2,FALSE)</f>
        <v>FESCO DALNEGORSK</v>
      </c>
      <c r="D162" s="809" t="str">
        <f>VLOOKUP(C162,'ships name'!B:C,2,FALSE)</f>
        <v xml:space="preserve"> </v>
      </c>
      <c r="E162" s="676" t="str">
        <f>TEXT((LEFT(F162,3)-1),"000")&amp;"W"</f>
        <v>009W</v>
      </c>
      <c r="F162" s="676" t="str">
        <f>RIGHT(B162,3)&amp;"E"</f>
        <v>010E</v>
      </c>
      <c r="G162" s="809" t="s">
        <v>4711</v>
      </c>
      <c r="H162" s="667">
        <f>I162-1</f>
        <v>43619</v>
      </c>
      <c r="I162" s="667">
        <f>J162-1</f>
        <v>43620</v>
      </c>
      <c r="J162" s="687">
        <v>43621</v>
      </c>
      <c r="K162" s="585">
        <f>J162+3</f>
        <v>43624</v>
      </c>
      <c r="L162" s="583">
        <f>J162+5</f>
        <v>43626</v>
      </c>
      <c r="M162" s="586">
        <f>J162+9</f>
        <v>43630</v>
      </c>
      <c r="N162" s="320"/>
    </row>
    <row r="163" spans="1:19" s="290" customFormat="1" ht="19.899999999999999" customHeight="1">
      <c r="A163" s="649">
        <f>A162+1</f>
        <v>24</v>
      </c>
      <c r="B163" s="582" t="s">
        <v>4707</v>
      </c>
      <c r="C163" s="493" t="str">
        <f>VLOOKUP((LEFT(B163,3)),'ships name'!A:C,2,FALSE)</f>
        <v>CALIDRIS</v>
      </c>
      <c r="D163" s="809">
        <f>VLOOKUP(C163,'ships name'!B:C,2,FALSE)</f>
        <v>0</v>
      </c>
      <c r="E163" s="658" t="str">
        <f t="shared" ref="E163:E166" si="121">TEXT((LEFT(F163,3)-1),"000")&amp;"W"</f>
        <v>273W</v>
      </c>
      <c r="F163" s="658" t="str">
        <f>RIGHT(B163,3)&amp;"E"</f>
        <v>274E</v>
      </c>
      <c r="G163" s="812" t="s">
        <v>4712</v>
      </c>
      <c r="H163" s="630">
        <f>I163-1</f>
        <v>43626</v>
      </c>
      <c r="I163" s="630">
        <f t="shared" ref="I163" si="122">J163-1</f>
        <v>43627</v>
      </c>
      <c r="J163" s="631">
        <f>J162+7</f>
        <v>43628</v>
      </c>
      <c r="K163" s="645">
        <f t="shared" ref="K163" si="123">J163+3</f>
        <v>43631</v>
      </c>
      <c r="L163" s="633">
        <f t="shared" ref="L163" si="124">J163+5</f>
        <v>43633</v>
      </c>
      <c r="M163" s="642">
        <f t="shared" ref="M163" si="125">J163+9</f>
        <v>43637</v>
      </c>
      <c r="N163" s="320"/>
    </row>
    <row r="164" spans="1:19" s="290" customFormat="1" ht="19.899999999999999" customHeight="1">
      <c r="A164" s="650">
        <f>A163+1</f>
        <v>25</v>
      </c>
      <c r="B164" s="582" t="s">
        <v>4708</v>
      </c>
      <c r="C164" s="493" t="str">
        <f>VLOOKUP((LEFT(B164,3)),'ships name'!A:C,2,FALSE)</f>
        <v>FESCO DALNEGORSK</v>
      </c>
      <c r="D164" s="809" t="str">
        <f>VLOOKUP(C164,'ships name'!B:C,2,FALSE)</f>
        <v xml:space="preserve"> </v>
      </c>
      <c r="E164" s="658" t="str">
        <f t="shared" si="121"/>
        <v>010W</v>
      </c>
      <c r="F164" s="658" t="str">
        <f>RIGHT(B164,3)&amp;"E"</f>
        <v>011E</v>
      </c>
      <c r="G164" s="812" t="s">
        <v>4713</v>
      </c>
      <c r="H164" s="630">
        <f>I164-1</f>
        <v>43633</v>
      </c>
      <c r="I164" s="630">
        <f t="shared" ref="I164" si="126">J164-1</f>
        <v>43634</v>
      </c>
      <c r="J164" s="631">
        <f>J163+7</f>
        <v>43635</v>
      </c>
      <c r="K164" s="645">
        <f t="shared" ref="K164" si="127">J164+3</f>
        <v>43638</v>
      </c>
      <c r="L164" s="633">
        <f t="shared" ref="L164" si="128">J164+5</f>
        <v>43640</v>
      </c>
      <c r="M164" s="642">
        <f t="shared" ref="M164" si="129">J164+9</f>
        <v>43644</v>
      </c>
    </row>
    <row r="165" spans="1:19" s="290" customFormat="1" ht="19.899999999999999" customHeight="1">
      <c r="A165" s="650">
        <f>A164+1</f>
        <v>26</v>
      </c>
      <c r="B165" s="582" t="s">
        <v>4709</v>
      </c>
      <c r="C165" s="493" t="str">
        <f>VLOOKUP((LEFT(B165,3)),'ships name'!A:C,2,FALSE)</f>
        <v>CALIDRIS</v>
      </c>
      <c r="D165" s="809">
        <f>VLOOKUP(C165,'ships name'!B:C,2,FALSE)</f>
        <v>0</v>
      </c>
      <c r="E165" s="658" t="str">
        <f t="shared" si="121"/>
        <v>274W</v>
      </c>
      <c r="F165" s="658" t="str">
        <f>RIGHT(B165,3)&amp;"E"</f>
        <v>275E</v>
      </c>
      <c r="G165" s="812" t="s">
        <v>4714</v>
      </c>
      <c r="H165" s="630">
        <f>I165-1</f>
        <v>43640</v>
      </c>
      <c r="I165" s="630">
        <f t="shared" ref="I165" si="130">J165-1</f>
        <v>43641</v>
      </c>
      <c r="J165" s="631">
        <f>J164+7</f>
        <v>43642</v>
      </c>
      <c r="K165" s="645">
        <f t="shared" ref="K165" si="131">J165+3</f>
        <v>43645</v>
      </c>
      <c r="L165" s="633">
        <f t="shared" ref="L165" si="132">J165+5</f>
        <v>43647</v>
      </c>
      <c r="M165" s="642">
        <f t="shared" ref="M165" si="133">J165+9</f>
        <v>43651</v>
      </c>
    </row>
    <row r="166" spans="1:19" s="290" customFormat="1" ht="19.899999999999999" customHeight="1" thickBot="1">
      <c r="A166" s="650">
        <f>A165+1</f>
        <v>27</v>
      </c>
      <c r="B166" s="582" t="s">
        <v>4710</v>
      </c>
      <c r="C166" s="815" t="str">
        <f>VLOOKUP((LEFT(B166,3)),'ships name'!A:C,2,FALSE)</f>
        <v>FESCO DALNEGORSK</v>
      </c>
      <c r="D166" s="815" t="str">
        <f>VLOOKUP(C166,'ships name'!B:C,2,FALSE)</f>
        <v xml:space="preserve"> </v>
      </c>
      <c r="E166" s="658" t="str">
        <f t="shared" si="121"/>
        <v>011W</v>
      </c>
      <c r="F166" s="658" t="str">
        <f>RIGHT(B166,3)&amp;"E"</f>
        <v>012E</v>
      </c>
      <c r="G166" s="810" t="s">
        <v>4715</v>
      </c>
      <c r="H166" s="630">
        <f>I166-1</f>
        <v>43647</v>
      </c>
      <c r="I166" s="630">
        <f t="shared" ref="I166" si="134">J166-1</f>
        <v>43648</v>
      </c>
      <c r="J166" s="656">
        <f>J165+7</f>
        <v>43649</v>
      </c>
      <c r="K166" s="920">
        <f t="shared" ref="K166" si="135">J166+3</f>
        <v>43652</v>
      </c>
      <c r="L166" s="630">
        <f t="shared" ref="L166" si="136">J166+5</f>
        <v>43654</v>
      </c>
      <c r="M166" s="631">
        <f t="shared" ref="M166" si="137">J166+9</f>
        <v>43658</v>
      </c>
    </row>
    <row r="167" spans="1:19" s="290" customFormat="1" ht="19.899999999999999" customHeight="1" thickBot="1">
      <c r="A167" s="921"/>
      <c r="B167" s="922"/>
      <c r="C167" s="923"/>
      <c r="D167" s="923"/>
      <c r="E167" s="924"/>
      <c r="F167" s="924"/>
      <c r="G167" s="924"/>
      <c r="H167" s="924"/>
      <c r="I167" s="925"/>
      <c r="J167" s="925"/>
      <c r="K167" s="926"/>
      <c r="L167" s="927"/>
      <c r="M167" s="927"/>
      <c r="N167" s="319"/>
      <c r="O167" s="319"/>
    </row>
    <row r="168" spans="1:19" s="103" customFormat="1" ht="25.9" customHeight="1" thickBot="1">
      <c r="A168" s="1104" t="s">
        <v>3484</v>
      </c>
      <c r="B168" s="1105"/>
      <c r="C168" s="1105"/>
      <c r="D168" s="480"/>
      <c r="E168" s="301" t="s">
        <v>74</v>
      </c>
      <c r="F168" s="301"/>
      <c r="G168" s="301"/>
      <c r="H168" s="301"/>
      <c r="I168" s="301" t="s">
        <v>75</v>
      </c>
      <c r="J168" s="301"/>
      <c r="K168" s="1218" t="s">
        <v>2</v>
      </c>
      <c r="L168" s="1219"/>
      <c r="M168" s="1219"/>
      <c r="N168" s="1219"/>
      <c r="O168" s="1220"/>
      <c r="P168" s="362"/>
      <c r="Q168" s="362"/>
      <c r="R168" s="362"/>
      <c r="S168" s="362"/>
    </row>
    <row r="169" spans="1:19" s="290" customFormat="1" ht="19.899999999999999" customHeight="1">
      <c r="A169" s="1191" t="s">
        <v>3</v>
      </c>
      <c r="B169" s="1188" t="s">
        <v>4</v>
      </c>
      <c r="C169" s="1188" t="s">
        <v>5</v>
      </c>
      <c r="D169" s="1088" t="s">
        <v>4291</v>
      </c>
      <c r="E169" s="1089" t="s">
        <v>6</v>
      </c>
      <c r="F169" s="1090"/>
      <c r="G169" s="1091"/>
      <c r="H169" s="361" t="s">
        <v>7</v>
      </c>
      <c r="I169" s="482" t="s">
        <v>8</v>
      </c>
      <c r="J169" s="360" t="s">
        <v>9</v>
      </c>
      <c r="K169" s="680" t="s">
        <v>178</v>
      </c>
      <c r="L169" s="549" t="s">
        <v>3485</v>
      </c>
      <c r="M169" s="346" t="s">
        <v>3486</v>
      </c>
      <c r="N169" s="549" t="s">
        <v>3487</v>
      </c>
      <c r="O169" s="347" t="s">
        <v>3488</v>
      </c>
    </row>
    <row r="170" spans="1:19" s="290" customFormat="1" ht="19.899999999999999" customHeight="1">
      <c r="A170" s="1191"/>
      <c r="B170" s="1188"/>
      <c r="C170" s="1188"/>
      <c r="D170" s="1116"/>
      <c r="E170" s="1116" t="s">
        <v>13</v>
      </c>
      <c r="F170" s="1092" t="s">
        <v>14</v>
      </c>
      <c r="G170" s="1093"/>
      <c r="H170" s="359" t="s">
        <v>15</v>
      </c>
      <c r="I170" s="411" t="s">
        <v>16</v>
      </c>
      <c r="J170" s="344" t="s">
        <v>17</v>
      </c>
      <c r="K170" s="677" t="s">
        <v>3285</v>
      </c>
      <c r="L170" s="411" t="s">
        <v>3489</v>
      </c>
      <c r="M170" s="411" t="s">
        <v>3490</v>
      </c>
      <c r="N170" s="411" t="s">
        <v>3491</v>
      </c>
      <c r="O170" s="412" t="s">
        <v>3491</v>
      </c>
    </row>
    <row r="171" spans="1:19" s="290" customFormat="1" ht="19.899999999999999" customHeight="1" thickBot="1">
      <c r="A171" s="1192"/>
      <c r="B171" s="1189"/>
      <c r="C171" s="1189"/>
      <c r="D171" s="1117"/>
      <c r="E171" s="1117"/>
      <c r="F171" s="605" t="s">
        <v>4292</v>
      </c>
      <c r="G171" s="536" t="s">
        <v>4293</v>
      </c>
      <c r="H171" s="678" t="s">
        <v>4225</v>
      </c>
      <c r="I171" s="536" t="s">
        <v>219</v>
      </c>
      <c r="J171" s="636" t="s">
        <v>219</v>
      </c>
      <c r="K171" s="679"/>
      <c r="L171" s="414"/>
      <c r="M171" s="414"/>
      <c r="N171" s="414"/>
      <c r="O171" s="415"/>
    </row>
    <row r="172" spans="1:19" s="290" customFormat="1" ht="19.899999999999999" customHeight="1">
      <c r="A172" s="650">
        <v>23</v>
      </c>
      <c r="B172" s="595" t="s">
        <v>4563</v>
      </c>
      <c r="C172" s="479" t="str">
        <f>VLOOKUP(LEFT(B172,3),'ships name'!A:C,2,FALSE)</f>
        <v>ARGOS</v>
      </c>
      <c r="D172" s="809" t="str">
        <f>VLOOKUP(C172,'ships name'!B:C,2,FALSE)</f>
        <v xml:space="preserve"> </v>
      </c>
      <c r="E172" s="676" t="str">
        <f>TEXT((LEFT(F172,3)-1),"000")&amp;"E"</f>
        <v>068E</v>
      </c>
      <c r="F172" s="676" t="str">
        <f>RIGHT(B172,3)&amp; "W"</f>
        <v>069W</v>
      </c>
      <c r="G172" s="491" t="s">
        <v>4564</v>
      </c>
      <c r="H172" s="583">
        <f>I172-1</f>
        <v>43617</v>
      </c>
      <c r="I172" s="583">
        <f>J172</f>
        <v>43618</v>
      </c>
      <c r="J172" s="586">
        <v>43618</v>
      </c>
      <c r="K172" s="652">
        <f>J172+3</f>
        <v>43621</v>
      </c>
      <c r="L172" s="583">
        <f>J172+11</f>
        <v>43629</v>
      </c>
      <c r="M172" s="583">
        <f>J172+13</f>
        <v>43631</v>
      </c>
      <c r="N172" s="583">
        <f>J172+20</f>
        <v>43638</v>
      </c>
      <c r="O172" s="586">
        <f>J172+22</f>
        <v>43640</v>
      </c>
    </row>
    <row r="173" spans="1:19" s="290" customFormat="1" ht="19.899999999999999" customHeight="1">
      <c r="A173" s="649">
        <f>A172+1</f>
        <v>24</v>
      </c>
      <c r="B173" s="582" t="s">
        <v>4716</v>
      </c>
      <c r="C173" s="490" t="str">
        <f>VLOOKUP(LEFT(B173,3),'ships name'!A:C,2,FALSE)</f>
        <v>NAVIOS AMARILLO</v>
      </c>
      <c r="D173" s="809" t="str">
        <f>VLOOKUP(C173,'ships name'!B:C,2,FALSE)</f>
        <v xml:space="preserve"> </v>
      </c>
      <c r="E173" s="658" t="str">
        <f>TEXT((LEFT(F173,3)-1),"000")&amp;"E"</f>
        <v>035E</v>
      </c>
      <c r="F173" s="658" t="str">
        <f>RIGHT(B173,3)&amp; "W"</f>
        <v>036W</v>
      </c>
      <c r="G173" s="488" t="s">
        <v>4719</v>
      </c>
      <c r="H173" s="588">
        <f>I173-1</f>
        <v>43624</v>
      </c>
      <c r="I173" s="588">
        <f>J173</f>
        <v>43625</v>
      </c>
      <c r="J173" s="591">
        <f>J172+7</f>
        <v>43625</v>
      </c>
      <c r="K173" s="657">
        <f>J173+3</f>
        <v>43628</v>
      </c>
      <c r="L173" s="588">
        <f>J173+11</f>
        <v>43636</v>
      </c>
      <c r="M173" s="588">
        <f>J173+13</f>
        <v>43638</v>
      </c>
      <c r="N173" s="588">
        <f>J173+20</f>
        <v>43645</v>
      </c>
      <c r="O173" s="591">
        <f>J173+22</f>
        <v>43647</v>
      </c>
    </row>
    <row r="174" spans="1:19" s="290" customFormat="1" ht="19.899999999999999" customHeight="1">
      <c r="A174" s="650">
        <f>A173+1</f>
        <v>25</v>
      </c>
      <c r="B174" s="582" t="s">
        <v>4717</v>
      </c>
      <c r="C174" s="490" t="str">
        <f>VLOOKUP(LEFT(B174,3),'ships name'!A:C,2,FALSE)</f>
        <v>DERBY D</v>
      </c>
      <c r="D174" s="809" t="str">
        <f>VLOOKUP(C174,'ships name'!B:C,2,FALSE)</f>
        <v xml:space="preserve"> </v>
      </c>
      <c r="E174" s="658" t="str">
        <f>TEXT((LEFT(F174,3)-1),"000")&amp;"E"</f>
        <v>063E</v>
      </c>
      <c r="F174" s="658" t="str">
        <f>RIGHT(B174,3)&amp; "W"</f>
        <v>064W</v>
      </c>
      <c r="G174" s="488" t="s">
        <v>4720</v>
      </c>
      <c r="H174" s="588">
        <f>I174-1</f>
        <v>43631</v>
      </c>
      <c r="I174" s="588">
        <f>J174</f>
        <v>43632</v>
      </c>
      <c r="J174" s="591">
        <f>J173+7</f>
        <v>43632</v>
      </c>
      <c r="K174" s="657">
        <f>J174+3</f>
        <v>43635</v>
      </c>
      <c r="L174" s="588">
        <f>J174+11</f>
        <v>43643</v>
      </c>
      <c r="M174" s="588">
        <f>J174+13</f>
        <v>43645</v>
      </c>
      <c r="N174" s="588">
        <f>J174+20</f>
        <v>43652</v>
      </c>
      <c r="O174" s="591">
        <f>J174+22</f>
        <v>43654</v>
      </c>
    </row>
    <row r="175" spans="1:19" s="290" customFormat="1" ht="19.899999999999999" customHeight="1">
      <c r="A175" s="650">
        <f>A174+1</f>
        <v>26</v>
      </c>
      <c r="B175" s="582" t="s">
        <v>27</v>
      </c>
      <c r="C175" s="490" t="str">
        <f>VLOOKUP(LEFT(B175,3),'ships name'!A:C,2,FALSE)</f>
        <v>TO BE ADVISED</v>
      </c>
      <c r="D175" s="809" t="str">
        <f>VLOOKUP(C175,'ships name'!B:C,2,FALSE)</f>
        <v>TO BE ADVISED</v>
      </c>
      <c r="E175" s="658" t="e">
        <f>TEXT((LEFT(F175,3)-1),"000")&amp;"E"</f>
        <v>#VALUE!</v>
      </c>
      <c r="F175" s="658" t="str">
        <f>RIGHT(B175,3)&amp; "W"</f>
        <v>TBAW</v>
      </c>
      <c r="G175" s="488" t="s">
        <v>4721</v>
      </c>
      <c r="H175" s="588">
        <f>I175-1</f>
        <v>43638</v>
      </c>
      <c r="I175" s="588">
        <f>J175</f>
        <v>43639</v>
      </c>
      <c r="J175" s="591">
        <f>J174+7</f>
        <v>43639</v>
      </c>
      <c r="K175" s="657">
        <f>J175+3</f>
        <v>43642</v>
      </c>
      <c r="L175" s="588">
        <f>J175+11</f>
        <v>43650</v>
      </c>
      <c r="M175" s="588">
        <f>J175+13</f>
        <v>43652</v>
      </c>
      <c r="N175" s="588">
        <f>J175+20</f>
        <v>43659</v>
      </c>
      <c r="O175" s="591">
        <f>J175+22</f>
        <v>43661</v>
      </c>
    </row>
    <row r="176" spans="1:19" s="290" customFormat="1" ht="19.899999999999999" customHeight="1" thickBot="1">
      <c r="A176" s="661">
        <f>A175+1</f>
        <v>27</v>
      </c>
      <c r="B176" s="582" t="s">
        <v>4718</v>
      </c>
      <c r="C176" s="478" t="str">
        <f>VLOOKUP(LEFT(B176,3),'ships name'!A:C,2,FALSE)</f>
        <v>ARGOS</v>
      </c>
      <c r="D176" s="815" t="str">
        <f>VLOOKUP(C176,'ships name'!B:C,2,FALSE)</f>
        <v xml:space="preserve"> </v>
      </c>
      <c r="E176" s="658" t="str">
        <f>TEXT((LEFT(F176,3)-1),"000")&amp;"E"</f>
        <v>076E</v>
      </c>
      <c r="F176" s="658" t="str">
        <f>RIGHT(B176,3)&amp; "W"</f>
        <v>077W</v>
      </c>
      <c r="G176" s="488" t="s">
        <v>4722</v>
      </c>
      <c r="H176" s="630">
        <f>I176-1</f>
        <v>43645</v>
      </c>
      <c r="I176" s="630">
        <f>J176</f>
        <v>43646</v>
      </c>
      <c r="J176" s="656">
        <f>J175+7</f>
        <v>43646</v>
      </c>
      <c r="K176" s="654">
        <f>J176+3</f>
        <v>43649</v>
      </c>
      <c r="L176" s="630">
        <f>J176+11</f>
        <v>43657</v>
      </c>
      <c r="M176" s="630">
        <f>J176+13</f>
        <v>43659</v>
      </c>
      <c r="N176" s="630">
        <f>J176+20</f>
        <v>43666</v>
      </c>
      <c r="O176" s="631">
        <f>J176+22</f>
        <v>43668</v>
      </c>
    </row>
    <row r="177" spans="1:19" s="103" customFormat="1" ht="25.9" customHeight="1" thickBot="1">
      <c r="A177" s="1125" t="s">
        <v>4068</v>
      </c>
      <c r="B177" s="1126"/>
      <c r="C177" s="1126"/>
      <c r="D177" s="672"/>
      <c r="E177" s="673" t="s">
        <v>74</v>
      </c>
      <c r="F177" s="673" t="s">
        <v>4057</v>
      </c>
      <c r="G177" s="673"/>
      <c r="H177" s="673"/>
      <c r="I177" s="673" t="s">
        <v>75</v>
      </c>
      <c r="J177" s="673" t="s">
        <v>4058</v>
      </c>
      <c r="K177" s="1127" t="s">
        <v>2</v>
      </c>
      <c r="L177" s="1128"/>
      <c r="M177" s="1128"/>
      <c r="N177" s="1128"/>
      <c r="O177" s="1129"/>
      <c r="P177" s="452"/>
      <c r="Q177" s="452"/>
      <c r="R177" s="452"/>
      <c r="S177" s="452"/>
    </row>
    <row r="178" spans="1:19" s="290" customFormat="1" ht="19.899999999999999" customHeight="1">
      <c r="A178" s="1130" t="s">
        <v>3</v>
      </c>
      <c r="B178" s="1133" t="s">
        <v>4</v>
      </c>
      <c r="C178" s="1133" t="s">
        <v>5</v>
      </c>
      <c r="D178" s="1134" t="s">
        <v>4291</v>
      </c>
      <c r="E178" s="1134" t="s">
        <v>6</v>
      </c>
      <c r="F178" s="1134"/>
      <c r="G178" s="1134"/>
      <c r="H178" s="482" t="s">
        <v>7</v>
      </c>
      <c r="I178" s="482" t="s">
        <v>8</v>
      </c>
      <c r="J178" s="360" t="s">
        <v>9</v>
      </c>
      <c r="K178" s="996" t="s">
        <v>29</v>
      </c>
      <c r="L178" s="514" t="s">
        <v>4064</v>
      </c>
      <c r="M178" s="993" t="s">
        <v>4492</v>
      </c>
      <c r="N178" s="514"/>
      <c r="O178" s="355"/>
    </row>
    <row r="179" spans="1:19" s="290" customFormat="1" ht="19.899999999999999" customHeight="1">
      <c r="A179" s="1131"/>
      <c r="B179" s="1112"/>
      <c r="C179" s="1112"/>
      <c r="D179" s="1116"/>
      <c r="E179" s="1116" t="s">
        <v>13</v>
      </c>
      <c r="F179" s="1116" t="s">
        <v>14</v>
      </c>
      <c r="G179" s="1116"/>
      <c r="H179" s="411" t="s">
        <v>15</v>
      </c>
      <c r="I179" s="411" t="s">
        <v>16</v>
      </c>
      <c r="J179" s="344" t="s">
        <v>17</v>
      </c>
      <c r="K179" s="991" t="s">
        <v>4067</v>
      </c>
      <c r="L179" s="411" t="s">
        <v>4066</v>
      </c>
      <c r="M179" s="991" t="s">
        <v>4493</v>
      </c>
      <c r="N179" s="411"/>
      <c r="O179" s="412"/>
    </row>
    <row r="180" spans="1:19" s="290" customFormat="1" ht="19.899999999999999" customHeight="1" thickBot="1">
      <c r="A180" s="1132"/>
      <c r="B180" s="1113"/>
      <c r="C180" s="1113"/>
      <c r="D180" s="1117"/>
      <c r="E180" s="1117"/>
      <c r="F180" s="605" t="s">
        <v>4292</v>
      </c>
      <c r="G180" s="536" t="s">
        <v>4293</v>
      </c>
      <c r="H180" s="665" t="s">
        <v>29</v>
      </c>
      <c r="I180" s="536" t="s">
        <v>4002</v>
      </c>
      <c r="J180" s="636" t="s">
        <v>93</v>
      </c>
      <c r="K180" s="992"/>
      <c r="L180" s="414"/>
      <c r="M180" s="414"/>
      <c r="N180" s="414"/>
      <c r="O180" s="415"/>
    </row>
    <row r="181" spans="1:19" s="290" customFormat="1" ht="19.899999999999999" customHeight="1">
      <c r="A181" s="650">
        <v>23</v>
      </c>
      <c r="B181" s="587" t="s">
        <v>4568</v>
      </c>
      <c r="C181" s="479" t="str">
        <f>VLOOKUP(LEFT(B181,3),'ships name'!A:C,2,FALSE)</f>
        <v>OPHELIA</v>
      </c>
      <c r="D181" s="809" t="str">
        <f>VLOOKUP(C181,'ships name'!B:C,2,FALSE)</f>
        <v xml:space="preserve"> </v>
      </c>
      <c r="E181" s="659" t="str">
        <f>TEXT((LEFT(F181,3)-1),"000")&amp;"E"</f>
        <v>373E</v>
      </c>
      <c r="F181" s="659" t="str">
        <f>RIGHT(B181,3)&amp; "W"</f>
        <v>374W</v>
      </c>
      <c r="G181" s="489" t="s">
        <v>4565</v>
      </c>
      <c r="H181" s="583">
        <f>I181-1</f>
        <v>43617</v>
      </c>
      <c r="I181" s="583">
        <f>J181</f>
        <v>43618</v>
      </c>
      <c r="J181" s="681">
        <v>43618</v>
      </c>
      <c r="K181" s="583">
        <f>J181+7</f>
        <v>43625</v>
      </c>
      <c r="L181" s="583">
        <f>J181+9</f>
        <v>43627</v>
      </c>
      <c r="M181" s="583">
        <f>J181+10</f>
        <v>43628</v>
      </c>
      <c r="N181" s="583"/>
      <c r="O181" s="586"/>
    </row>
    <row r="182" spans="1:19" s="290" customFormat="1" ht="19.899999999999999" customHeight="1">
      <c r="A182" s="649">
        <f>A181+1</f>
        <v>24</v>
      </c>
      <c r="B182" s="646" t="s">
        <v>4723</v>
      </c>
      <c r="C182" s="515" t="str">
        <f>VLOOKUP(LEFT(B182,3),'ships name'!A:C,2,FALSE)</f>
        <v>MOUNT NICHOLSON</v>
      </c>
      <c r="D182" s="809" t="str">
        <f>VLOOKUP(C182,'ships name'!B:C,2,FALSE)</f>
        <v xml:space="preserve"> </v>
      </c>
      <c r="E182" s="662" t="str">
        <f>TEXT((LEFT(F182,3)-1),"000")&amp;"E"</f>
        <v>110E</v>
      </c>
      <c r="F182" s="662" t="str">
        <f>RIGHT(B182,3)&amp; "W"</f>
        <v>111W</v>
      </c>
      <c r="G182" s="663" t="s">
        <v>4727</v>
      </c>
      <c r="H182" s="633">
        <f t="shared" ref="H182" si="138">I182-1</f>
        <v>43624</v>
      </c>
      <c r="I182" s="633">
        <f>J182</f>
        <v>43625</v>
      </c>
      <c r="J182" s="660">
        <f>J181+7</f>
        <v>43625</v>
      </c>
      <c r="K182" s="583">
        <f t="shared" ref="K182:K185" si="139">J182+7</f>
        <v>43632</v>
      </c>
      <c r="L182" s="583">
        <f t="shared" ref="L182:L185" si="140">J182+9</f>
        <v>43634</v>
      </c>
      <c r="M182" s="583">
        <f t="shared" ref="M182:M185" si="141">J182+10</f>
        <v>43635</v>
      </c>
      <c r="N182" s="633"/>
      <c r="O182" s="642"/>
    </row>
    <row r="183" spans="1:19" s="290" customFormat="1" ht="19.899999999999999" customHeight="1">
      <c r="A183" s="649">
        <f>A182+1</f>
        <v>25</v>
      </c>
      <c r="B183" s="646" t="s">
        <v>4724</v>
      </c>
      <c r="C183" s="515" t="str">
        <f>VLOOKUP(LEFT(B183,3),'ships name'!A:C,2,FALSE)</f>
        <v>NORDPANTHER</v>
      </c>
      <c r="D183" s="809" t="str">
        <f>VLOOKUP(C183,'ships name'!B:C,2,FALSE)</f>
        <v xml:space="preserve"> </v>
      </c>
      <c r="E183" s="662" t="str">
        <f>TEXT((LEFT(F183,3)-1),"000")&amp;"E"</f>
        <v>115E</v>
      </c>
      <c r="F183" s="662" t="str">
        <f>RIGHT(B183,3)&amp; "W"</f>
        <v>116W</v>
      </c>
      <c r="G183" s="663" t="s">
        <v>4728</v>
      </c>
      <c r="H183" s="633">
        <f t="shared" ref="H183" si="142">I183-1</f>
        <v>43631</v>
      </c>
      <c r="I183" s="633">
        <f>J183</f>
        <v>43632</v>
      </c>
      <c r="J183" s="660">
        <f>J182+7</f>
        <v>43632</v>
      </c>
      <c r="K183" s="583">
        <f t="shared" si="139"/>
        <v>43639</v>
      </c>
      <c r="L183" s="583">
        <f t="shared" si="140"/>
        <v>43641</v>
      </c>
      <c r="M183" s="583">
        <f t="shared" si="141"/>
        <v>43642</v>
      </c>
      <c r="N183" s="633"/>
      <c r="O183" s="642"/>
    </row>
    <row r="184" spans="1:19" s="290" customFormat="1" ht="19.899999999999999" customHeight="1">
      <c r="A184" s="649">
        <f>A183+1</f>
        <v>26</v>
      </c>
      <c r="B184" s="646" t="s">
        <v>4725</v>
      </c>
      <c r="C184" s="515" t="str">
        <f>VLOOKUP(LEFT(B184,3),'ships name'!A:C,2,FALSE)</f>
        <v>NORDPUMA</v>
      </c>
      <c r="D184" s="809" t="str">
        <f>VLOOKUP(C184,'ships name'!B:C,2,FALSE)</f>
        <v xml:space="preserve"> </v>
      </c>
      <c r="E184" s="662" t="str">
        <f>TEXT((LEFT(F184,3)-1),"000")&amp;"E"</f>
        <v>109E</v>
      </c>
      <c r="F184" s="662" t="str">
        <f>RIGHT(B184,3)&amp; "W"</f>
        <v>110W</v>
      </c>
      <c r="G184" s="663" t="s">
        <v>4729</v>
      </c>
      <c r="H184" s="633">
        <f t="shared" ref="H184" si="143">I184-1</f>
        <v>43638</v>
      </c>
      <c r="I184" s="633">
        <f>J184</f>
        <v>43639</v>
      </c>
      <c r="J184" s="660">
        <f>J183+7</f>
        <v>43639</v>
      </c>
      <c r="K184" s="583">
        <f t="shared" si="139"/>
        <v>43646</v>
      </c>
      <c r="L184" s="583">
        <f t="shared" si="140"/>
        <v>43648</v>
      </c>
      <c r="M184" s="583">
        <f t="shared" si="141"/>
        <v>43649</v>
      </c>
      <c r="N184" s="633"/>
      <c r="O184" s="642"/>
    </row>
    <row r="185" spans="1:19" s="290" customFormat="1" ht="19.899999999999999" customHeight="1" thickBot="1">
      <c r="A185" s="649">
        <f>A184+1</f>
        <v>27</v>
      </c>
      <c r="B185" s="669" t="s">
        <v>4726</v>
      </c>
      <c r="C185" s="606" t="str">
        <f>VLOOKUP(LEFT(B185,3),'ships name'!A:C,2,FALSE)</f>
        <v>BELAWAN</v>
      </c>
      <c r="D185" s="815" t="str">
        <f>VLOOKUP(C185,'ships name'!B:C,2,FALSE)</f>
        <v xml:space="preserve"> </v>
      </c>
      <c r="E185" s="670" t="str">
        <f>TEXT((LEFT(F185,3)-1),"000")&amp;"E"</f>
        <v>018E</v>
      </c>
      <c r="F185" s="670" t="str">
        <f>RIGHT(B185,3)&amp; "W"</f>
        <v>019W</v>
      </c>
      <c r="G185" s="671" t="s">
        <v>4730</v>
      </c>
      <c r="H185" s="647">
        <f t="shared" ref="H185" si="144">I185-1</f>
        <v>43645</v>
      </c>
      <c r="I185" s="647">
        <f>J185</f>
        <v>43646</v>
      </c>
      <c r="J185" s="682">
        <f>J184+7</f>
        <v>43646</v>
      </c>
      <c r="K185" s="583">
        <f t="shared" si="139"/>
        <v>43653</v>
      </c>
      <c r="L185" s="583">
        <f t="shared" si="140"/>
        <v>43655</v>
      </c>
      <c r="M185" s="583">
        <f t="shared" si="141"/>
        <v>43656</v>
      </c>
      <c r="N185" s="647"/>
      <c r="O185" s="643"/>
    </row>
    <row r="186" spans="1:19" s="103" customFormat="1" ht="25.9" customHeight="1" thickBot="1">
      <c r="A186" s="1125" t="s">
        <v>4471</v>
      </c>
      <c r="B186" s="1126"/>
      <c r="C186" s="1126"/>
      <c r="D186" s="985"/>
      <c r="E186" s="673" t="s">
        <v>74</v>
      </c>
      <c r="F186" s="673" t="s">
        <v>4057</v>
      </c>
      <c r="G186" s="673"/>
      <c r="H186" s="673"/>
      <c r="I186" s="673" t="s">
        <v>75</v>
      </c>
      <c r="J186" s="673" t="s">
        <v>4058</v>
      </c>
      <c r="K186" s="1127" t="s">
        <v>2</v>
      </c>
      <c r="L186" s="1128"/>
      <c r="M186" s="1128"/>
      <c r="N186" s="1128"/>
      <c r="O186" s="1129"/>
      <c r="P186" s="989"/>
      <c r="Q186" s="989"/>
      <c r="R186" s="989"/>
      <c r="S186" s="989"/>
    </row>
    <row r="187" spans="1:19" s="290" customFormat="1" ht="19.899999999999999" customHeight="1">
      <c r="A187" s="1130" t="s">
        <v>3</v>
      </c>
      <c r="B187" s="1133" t="s">
        <v>4</v>
      </c>
      <c r="C187" s="1133" t="s">
        <v>5</v>
      </c>
      <c r="D187" s="1134" t="s">
        <v>4291</v>
      </c>
      <c r="E187" s="1134" t="s">
        <v>6</v>
      </c>
      <c r="F187" s="1134"/>
      <c r="G187" s="1134"/>
      <c r="H187" s="984" t="s">
        <v>7</v>
      </c>
      <c r="I187" s="984" t="s">
        <v>8</v>
      </c>
      <c r="J187" s="360" t="s">
        <v>9</v>
      </c>
      <c r="K187" s="675" t="s">
        <v>4063</v>
      </c>
      <c r="L187" s="987" t="s">
        <v>3488</v>
      </c>
      <c r="M187" s="984"/>
      <c r="N187" s="987"/>
      <c r="O187" s="355"/>
    </row>
    <row r="188" spans="1:19" s="290" customFormat="1" ht="19.899999999999999" customHeight="1">
      <c r="A188" s="1131"/>
      <c r="B188" s="1112"/>
      <c r="C188" s="1112"/>
      <c r="D188" s="1116"/>
      <c r="E188" s="1116" t="s">
        <v>13</v>
      </c>
      <c r="F188" s="1116" t="s">
        <v>14</v>
      </c>
      <c r="G188" s="1116"/>
      <c r="H188" s="981" t="s">
        <v>15</v>
      </c>
      <c r="I188" s="981" t="s">
        <v>16</v>
      </c>
      <c r="J188" s="344" t="s">
        <v>17</v>
      </c>
      <c r="K188" s="410" t="s">
        <v>4065</v>
      </c>
      <c r="L188" s="981" t="s">
        <v>3491</v>
      </c>
      <c r="M188" s="981"/>
      <c r="N188" s="981"/>
      <c r="O188" s="412"/>
    </row>
    <row r="189" spans="1:19" s="290" customFormat="1" ht="19.899999999999999" customHeight="1" thickBot="1">
      <c r="A189" s="1132"/>
      <c r="B189" s="1113"/>
      <c r="C189" s="1113"/>
      <c r="D189" s="1117"/>
      <c r="E189" s="1117"/>
      <c r="F189" s="605" t="s">
        <v>4292</v>
      </c>
      <c r="G189" s="983" t="s">
        <v>4293</v>
      </c>
      <c r="H189" s="665" t="s">
        <v>4472</v>
      </c>
      <c r="I189" s="983" t="s">
        <v>219</v>
      </c>
      <c r="J189" s="636" t="s">
        <v>47</v>
      </c>
      <c r="K189" s="637"/>
      <c r="L189" s="982"/>
      <c r="M189" s="982"/>
      <c r="N189" s="982"/>
      <c r="O189" s="415"/>
    </row>
    <row r="190" spans="1:19" s="290" customFormat="1" ht="19.899999999999999" customHeight="1">
      <c r="A190" s="650">
        <v>23</v>
      </c>
      <c r="B190" s="587" t="s">
        <v>4566</v>
      </c>
      <c r="C190" s="479" t="str">
        <f>VLOOKUP(LEFT(B190,3),'ships name'!A:C,2,FALSE)</f>
        <v>NORDPUMA</v>
      </c>
      <c r="D190" s="986" t="str">
        <f>VLOOKUP(C190,'ships name'!B:C,2,FALSE)</f>
        <v xml:space="preserve"> </v>
      </c>
      <c r="E190" s="659" t="str">
        <f>TEXT((LEFT(F190,3)-1),"000")&amp;"E"</f>
        <v>103E</v>
      </c>
      <c r="F190" s="659" t="str">
        <f>RIGHT(B190,3)&amp; "W"</f>
        <v>104W</v>
      </c>
      <c r="G190" s="489" t="s">
        <v>4569</v>
      </c>
      <c r="H190" s="583">
        <f>I190-1</f>
        <v>43618</v>
      </c>
      <c r="I190" s="583">
        <f>J190</f>
        <v>43619</v>
      </c>
      <c r="J190" s="681">
        <v>43619</v>
      </c>
      <c r="K190" s="585">
        <f>J190+7</f>
        <v>43626</v>
      </c>
      <c r="L190" s="583">
        <f>J190+12</f>
        <v>43631</v>
      </c>
      <c r="M190" s="583"/>
      <c r="N190" s="583"/>
      <c r="O190" s="586"/>
    </row>
    <row r="191" spans="1:19" s="290" customFormat="1" ht="19.899999999999999" customHeight="1">
      <c r="A191" s="649">
        <f>A190+1</f>
        <v>24</v>
      </c>
      <c r="B191" s="646" t="s">
        <v>4567</v>
      </c>
      <c r="C191" s="515" t="str">
        <f>VLOOKUP(LEFT(B191,3),'ships name'!A:C,2,FALSE)</f>
        <v>BELAWAN</v>
      </c>
      <c r="D191" s="986" t="str">
        <f>VLOOKUP(C191,'ships name'!B:C,2,FALSE)</f>
        <v xml:space="preserve"> </v>
      </c>
      <c r="E191" s="662" t="str">
        <f>TEXT((LEFT(F191,3)-1),"000")&amp;"E"</f>
        <v>012E</v>
      </c>
      <c r="F191" s="662" t="str">
        <f>RIGHT(B191,3)&amp; "W"</f>
        <v>013W</v>
      </c>
      <c r="G191" s="663" t="s">
        <v>4732</v>
      </c>
      <c r="H191" s="633">
        <f t="shared" ref="H191:H194" si="145">I191-1</f>
        <v>43625</v>
      </c>
      <c r="I191" s="633">
        <f>J191</f>
        <v>43626</v>
      </c>
      <c r="J191" s="660">
        <f>J190+7</f>
        <v>43626</v>
      </c>
      <c r="K191" s="585">
        <f t="shared" ref="K191:K194" si="146">J191+7</f>
        <v>43633</v>
      </c>
      <c r="L191" s="583">
        <f t="shared" ref="L191:L194" si="147">J191+12</f>
        <v>43638</v>
      </c>
      <c r="M191" s="633"/>
      <c r="N191" s="633"/>
      <c r="O191" s="642"/>
    </row>
    <row r="192" spans="1:19" s="290" customFormat="1" ht="19.899999999999999" customHeight="1">
      <c r="A192" s="649">
        <f>A191+1</f>
        <v>25</v>
      </c>
      <c r="B192" s="646" t="s">
        <v>4731</v>
      </c>
      <c r="C192" s="515" t="str">
        <f>VLOOKUP(LEFT(B192,3),'ships name'!A:C,2,FALSE)</f>
        <v>HORAI BRIDGE</v>
      </c>
      <c r="D192" s="986" t="str">
        <f>VLOOKUP(C192,'ships name'!B:C,2,FALSE)</f>
        <v xml:space="preserve"> </v>
      </c>
      <c r="E192" s="662" t="str">
        <f>TEXT((LEFT(F192,3)-1),"000")&amp;"E"</f>
        <v>007E</v>
      </c>
      <c r="F192" s="662" t="str">
        <f>RIGHT(B192,3)&amp; "W"</f>
        <v>008W</v>
      </c>
      <c r="G192" s="663" t="s">
        <v>4733</v>
      </c>
      <c r="H192" s="633">
        <f t="shared" si="145"/>
        <v>43632</v>
      </c>
      <c r="I192" s="633">
        <f>J192</f>
        <v>43633</v>
      </c>
      <c r="J192" s="660">
        <f>J191+7</f>
        <v>43633</v>
      </c>
      <c r="K192" s="585">
        <f t="shared" si="146"/>
        <v>43640</v>
      </c>
      <c r="L192" s="583">
        <f t="shared" si="147"/>
        <v>43645</v>
      </c>
      <c r="M192" s="633"/>
      <c r="N192" s="633"/>
      <c r="O192" s="642"/>
    </row>
    <row r="193" spans="1:19" s="290" customFormat="1" ht="19.899999999999999" customHeight="1">
      <c r="A193" s="649">
        <f>A192+1</f>
        <v>26</v>
      </c>
      <c r="B193" s="646" t="s">
        <v>4568</v>
      </c>
      <c r="C193" s="515" t="str">
        <f>VLOOKUP(LEFT(B193,3),'ships name'!A:C,2,FALSE)</f>
        <v>OPHELIA</v>
      </c>
      <c r="D193" s="986" t="str">
        <f>VLOOKUP(C193,'ships name'!B:C,2,FALSE)</f>
        <v xml:space="preserve"> </v>
      </c>
      <c r="E193" s="662" t="str">
        <f>TEXT((LEFT(F193,3)-1),"000")&amp;"E"</f>
        <v>373E</v>
      </c>
      <c r="F193" s="662" t="str">
        <f>RIGHT(B193,3)&amp; "W"</f>
        <v>374W</v>
      </c>
      <c r="G193" s="663" t="s">
        <v>4734</v>
      </c>
      <c r="H193" s="633">
        <f t="shared" si="145"/>
        <v>43639</v>
      </c>
      <c r="I193" s="633">
        <f>J193</f>
        <v>43640</v>
      </c>
      <c r="J193" s="660">
        <f>J192+7</f>
        <v>43640</v>
      </c>
      <c r="K193" s="585">
        <f t="shared" si="146"/>
        <v>43647</v>
      </c>
      <c r="L193" s="583">
        <f t="shared" si="147"/>
        <v>43652</v>
      </c>
      <c r="M193" s="633"/>
      <c r="N193" s="633"/>
      <c r="O193" s="642"/>
    </row>
    <row r="194" spans="1:19" s="290" customFormat="1" ht="19.899999999999999" customHeight="1" thickBot="1">
      <c r="A194" s="649">
        <f>A193+1</f>
        <v>27</v>
      </c>
      <c r="B194" s="669" t="s">
        <v>4723</v>
      </c>
      <c r="C194" s="606" t="str">
        <f>VLOOKUP(LEFT(B194,3),'ships name'!A:C,2,FALSE)</f>
        <v>MOUNT NICHOLSON</v>
      </c>
      <c r="D194" s="988" t="str">
        <f>VLOOKUP(C194,'ships name'!B:C,2,FALSE)</f>
        <v xml:space="preserve"> </v>
      </c>
      <c r="E194" s="670" t="str">
        <f>TEXT((LEFT(F194,3)-1),"000")&amp;"E"</f>
        <v>110E</v>
      </c>
      <c r="F194" s="670" t="str">
        <f>RIGHT(B194,3)&amp; "W"</f>
        <v>111W</v>
      </c>
      <c r="G194" s="671" t="s">
        <v>4735</v>
      </c>
      <c r="H194" s="647">
        <f t="shared" si="145"/>
        <v>43646</v>
      </c>
      <c r="I194" s="647">
        <f>J194</f>
        <v>43647</v>
      </c>
      <c r="J194" s="682">
        <f>J193+7</f>
        <v>43647</v>
      </c>
      <c r="K194" s="585">
        <f t="shared" si="146"/>
        <v>43654</v>
      </c>
      <c r="L194" s="583">
        <f t="shared" si="147"/>
        <v>43659</v>
      </c>
      <c r="M194" s="647"/>
      <c r="N194" s="647"/>
      <c r="O194" s="643"/>
    </row>
    <row r="195" spans="1:19" s="103" customFormat="1" ht="25.9" hidden="1" customHeight="1" thickBot="1">
      <c r="A195" s="789" t="s">
        <v>4454</v>
      </c>
      <c r="B195" s="673"/>
      <c r="C195" s="673"/>
      <c r="D195" s="974"/>
      <c r="E195" s="673" t="s">
        <v>74</v>
      </c>
      <c r="F195" s="673" t="s">
        <v>4057</v>
      </c>
      <c r="G195" s="673"/>
      <c r="H195" s="673"/>
      <c r="I195" s="673" t="s">
        <v>75</v>
      </c>
      <c r="J195" s="673" t="s">
        <v>4058</v>
      </c>
      <c r="K195" s="1127" t="s">
        <v>2</v>
      </c>
      <c r="L195" s="1128"/>
      <c r="M195" s="1128"/>
      <c r="N195" s="1128"/>
      <c r="O195" s="1129"/>
      <c r="P195" s="979"/>
      <c r="Q195" s="979"/>
      <c r="R195" s="979"/>
      <c r="S195" s="979"/>
    </row>
    <row r="196" spans="1:19" s="290" customFormat="1" ht="19.899999999999999" hidden="1" customHeight="1">
      <c r="A196" s="1130" t="s">
        <v>3</v>
      </c>
      <c r="B196" s="1133" t="s">
        <v>4</v>
      </c>
      <c r="C196" s="1133" t="s">
        <v>5</v>
      </c>
      <c r="D196" s="1134" t="s">
        <v>4291</v>
      </c>
      <c r="E196" s="1134" t="s">
        <v>6</v>
      </c>
      <c r="F196" s="1134"/>
      <c r="G196" s="1134"/>
      <c r="H196" s="975" t="s">
        <v>7</v>
      </c>
      <c r="I196" s="975" t="s">
        <v>8</v>
      </c>
      <c r="J196" s="360" t="s">
        <v>9</v>
      </c>
      <c r="K196" s="675" t="s">
        <v>3316</v>
      </c>
      <c r="L196" s="977" t="s">
        <v>4462</v>
      </c>
      <c r="M196" s="975"/>
      <c r="N196" s="977"/>
      <c r="O196" s="355"/>
    </row>
    <row r="197" spans="1:19" s="290" customFormat="1" ht="19.899999999999999" hidden="1" customHeight="1">
      <c r="A197" s="1131"/>
      <c r="B197" s="1112"/>
      <c r="C197" s="1112"/>
      <c r="D197" s="1116"/>
      <c r="E197" s="1116" t="s">
        <v>13</v>
      </c>
      <c r="F197" s="1116" t="s">
        <v>14</v>
      </c>
      <c r="G197" s="1116"/>
      <c r="H197" s="971" t="s">
        <v>15</v>
      </c>
      <c r="I197" s="971" t="s">
        <v>16</v>
      </c>
      <c r="J197" s="344" t="s">
        <v>17</v>
      </c>
      <c r="K197" s="410" t="s">
        <v>144</v>
      </c>
      <c r="L197" s="971" t="s">
        <v>4463</v>
      </c>
      <c r="M197" s="971"/>
      <c r="N197" s="971"/>
      <c r="O197" s="412"/>
    </row>
    <row r="198" spans="1:19" s="290" customFormat="1" ht="19.899999999999999" hidden="1" customHeight="1" thickBot="1">
      <c r="A198" s="1132"/>
      <c r="B198" s="1113"/>
      <c r="C198" s="1113"/>
      <c r="D198" s="1117"/>
      <c r="E198" s="1117"/>
      <c r="F198" s="605" t="s">
        <v>4292</v>
      </c>
      <c r="G198" s="973" t="s">
        <v>4293</v>
      </c>
      <c r="H198" s="665" t="s">
        <v>4455</v>
      </c>
      <c r="I198" s="973" t="s">
        <v>47</v>
      </c>
      <c r="J198" s="636" t="s">
        <v>126</v>
      </c>
      <c r="K198" s="637"/>
      <c r="L198" s="972"/>
      <c r="M198" s="972"/>
      <c r="N198" s="972"/>
      <c r="O198" s="415"/>
    </row>
    <row r="199" spans="1:19" s="290" customFormat="1" ht="19.899999999999999" hidden="1" customHeight="1">
      <c r="A199" s="650">
        <v>14</v>
      </c>
      <c r="B199" s="587" t="s">
        <v>27</v>
      </c>
      <c r="C199" s="479" t="s">
        <v>4496</v>
      </c>
      <c r="D199" s="976" t="e">
        <f>VLOOKUP(C199,'ships name'!B:C,2,FALSE)</f>
        <v>#N/A</v>
      </c>
      <c r="E199" s="659" t="e">
        <f>TEXT((LEFT(F199,3)-1),"000")&amp;"N"</f>
        <v>#VALUE!</v>
      </c>
      <c r="F199" s="659" t="str">
        <f>RIGHT(B199,3)&amp; "S"</f>
        <v>TBAS</v>
      </c>
      <c r="G199" s="489" t="s">
        <v>4459</v>
      </c>
      <c r="H199" s="583">
        <f>I199-1</f>
        <v>43555</v>
      </c>
      <c r="I199" s="583">
        <f>J199-1</f>
        <v>43556</v>
      </c>
      <c r="J199" s="681">
        <v>43557</v>
      </c>
      <c r="K199" s="585">
        <f>J199+9</f>
        <v>43566</v>
      </c>
      <c r="L199" s="583">
        <f>J199+11</f>
        <v>43568</v>
      </c>
      <c r="M199" s="583"/>
      <c r="N199" s="583"/>
      <c r="O199" s="586"/>
    </row>
    <row r="200" spans="1:19" s="290" customFormat="1" ht="19.899999999999999" hidden="1" customHeight="1">
      <c r="A200" s="649">
        <f>A199+1</f>
        <v>15</v>
      </c>
      <c r="B200" s="646" t="s">
        <v>27</v>
      </c>
      <c r="C200" s="515" t="str">
        <f>VLOOKUP(LEFT(B200,3),'ships name'!A:C,2,FALSE)</f>
        <v>TO BE ADVISED</v>
      </c>
      <c r="D200" s="976" t="str">
        <f>VLOOKUP(C200,'ships name'!B:C,2,FALSE)</f>
        <v>TO BE ADVISED</v>
      </c>
      <c r="E200" s="659" t="e">
        <f t="shared" ref="E200:E203" si="148">TEXT((LEFT(F200,3)-1),"000")&amp;"N"</f>
        <v>#VALUE!</v>
      </c>
      <c r="F200" s="659" t="str">
        <f t="shared" ref="F200:F203" si="149">RIGHT(B200,3)&amp; "S"</f>
        <v>TBAS</v>
      </c>
      <c r="G200" s="663" t="s">
        <v>4460</v>
      </c>
      <c r="H200" s="583">
        <f t="shared" ref="H200:I200" si="150">I200-1</f>
        <v>43562</v>
      </c>
      <c r="I200" s="583">
        <f t="shared" si="150"/>
        <v>43563</v>
      </c>
      <c r="J200" s="660">
        <f>J199+7</f>
        <v>43564</v>
      </c>
      <c r="K200" s="585">
        <f t="shared" ref="K200:K203" si="151">J200+9</f>
        <v>43573</v>
      </c>
      <c r="L200" s="583">
        <f t="shared" ref="L200:L203" si="152">J200+11</f>
        <v>43575</v>
      </c>
      <c r="M200" s="633"/>
      <c r="N200" s="633"/>
      <c r="O200" s="642"/>
    </row>
    <row r="201" spans="1:19" s="290" customFormat="1" ht="19.899999999999999" hidden="1" customHeight="1">
      <c r="A201" s="649">
        <f>A200+1</f>
        <v>16</v>
      </c>
      <c r="B201" s="646" t="s">
        <v>4456</v>
      </c>
      <c r="C201" s="515" t="str">
        <f>VLOOKUP(LEFT(B201,3),'ships name'!A:C,2,FALSE)</f>
        <v>YM KEELUNG</v>
      </c>
      <c r="D201" s="976" t="str">
        <f>VLOOKUP(C201,'ships name'!B:C,2,FALSE)</f>
        <v xml:space="preserve">  </v>
      </c>
      <c r="E201" s="659" t="str">
        <f t="shared" si="148"/>
        <v>001N</v>
      </c>
      <c r="F201" s="659" t="str">
        <f t="shared" si="149"/>
        <v>002S</v>
      </c>
      <c r="G201" s="663" t="s">
        <v>4461</v>
      </c>
      <c r="H201" s="583">
        <f t="shared" ref="H201:I201" si="153">I201-1</f>
        <v>43569</v>
      </c>
      <c r="I201" s="583">
        <f t="shared" si="153"/>
        <v>43570</v>
      </c>
      <c r="J201" s="660">
        <f>J200+7</f>
        <v>43571</v>
      </c>
      <c r="K201" s="585">
        <f t="shared" si="151"/>
        <v>43580</v>
      </c>
      <c r="L201" s="583">
        <f t="shared" si="152"/>
        <v>43582</v>
      </c>
      <c r="M201" s="633"/>
      <c r="N201" s="633"/>
      <c r="O201" s="642"/>
    </row>
    <row r="202" spans="1:19" s="290" customFormat="1" ht="19.899999999999999" hidden="1" customHeight="1">
      <c r="A202" s="649">
        <f>A201+1</f>
        <v>17</v>
      </c>
      <c r="B202" s="646" t="s">
        <v>4497</v>
      </c>
      <c r="C202" s="515" t="str">
        <f>VLOOKUP(LEFT(B202,3),'ships name'!A:C,2,FALSE)</f>
        <v>ZIM KINGSTON</v>
      </c>
      <c r="D202" s="976" t="str">
        <f>VLOOKUP(C202,'ships name'!B:C,2,FALSE)</f>
        <v xml:space="preserve"> </v>
      </c>
      <c r="E202" s="659" t="str">
        <f t="shared" si="148"/>
        <v>001N</v>
      </c>
      <c r="F202" s="659" t="str">
        <f t="shared" si="149"/>
        <v>002S</v>
      </c>
      <c r="G202" s="663" t="s">
        <v>4494</v>
      </c>
      <c r="H202" s="583">
        <f t="shared" ref="H202:I202" si="154">I202-1</f>
        <v>43576</v>
      </c>
      <c r="I202" s="583">
        <f t="shared" si="154"/>
        <v>43577</v>
      </c>
      <c r="J202" s="660">
        <f>J201+7</f>
        <v>43578</v>
      </c>
      <c r="K202" s="585">
        <f t="shared" si="151"/>
        <v>43587</v>
      </c>
      <c r="L202" s="583">
        <f t="shared" si="152"/>
        <v>43589</v>
      </c>
      <c r="M202" s="633"/>
      <c r="N202" s="633"/>
      <c r="O202" s="642"/>
    </row>
    <row r="203" spans="1:19" s="290" customFormat="1" ht="19.899999999999999" hidden="1" customHeight="1" thickBot="1">
      <c r="A203" s="649">
        <f>A202+1</f>
        <v>18</v>
      </c>
      <c r="B203" s="669" t="s">
        <v>27</v>
      </c>
      <c r="C203" s="515" t="str">
        <f>VLOOKUP(LEFT(B203,3),'ships name'!A:C,2,FALSE)</f>
        <v>TO BE ADVISED</v>
      </c>
      <c r="D203" s="978" t="str">
        <f>VLOOKUP(C203,'ships name'!B:C,2,FALSE)</f>
        <v>TO BE ADVISED</v>
      </c>
      <c r="E203" s="659" t="e">
        <f t="shared" si="148"/>
        <v>#VALUE!</v>
      </c>
      <c r="F203" s="659" t="str">
        <f t="shared" si="149"/>
        <v>TBAS</v>
      </c>
      <c r="G203" s="671" t="s">
        <v>4495</v>
      </c>
      <c r="H203" s="583">
        <f t="shared" ref="H203:I203" si="155">I203-1</f>
        <v>43583</v>
      </c>
      <c r="I203" s="583">
        <f t="shared" si="155"/>
        <v>43584</v>
      </c>
      <c r="J203" s="682">
        <f>J202+7</f>
        <v>43585</v>
      </c>
      <c r="K203" s="585">
        <f t="shared" si="151"/>
        <v>43594</v>
      </c>
      <c r="L203" s="583">
        <f t="shared" si="152"/>
        <v>43596</v>
      </c>
      <c r="M203" s="647"/>
      <c r="N203" s="647"/>
      <c r="O203" s="643"/>
    </row>
    <row r="204" spans="1:19" ht="19.899999999999999" customHeight="1">
      <c r="A204" s="453" t="s">
        <v>85</v>
      </c>
      <c r="B204" s="454"/>
      <c r="C204" s="455"/>
      <c r="D204" s="455"/>
      <c r="E204" s="455"/>
      <c r="F204" s="455"/>
      <c r="G204" s="455"/>
      <c r="H204" s="668"/>
      <c r="I204" s="455"/>
      <c r="J204" s="455"/>
      <c r="K204" s="455"/>
      <c r="L204" s="455"/>
      <c r="M204" s="455"/>
      <c r="N204" s="455"/>
      <c r="O204" s="455"/>
    </row>
    <row r="205" spans="1:19" ht="19.899999999999999" customHeight="1">
      <c r="A205" s="160"/>
      <c r="B205" s="289"/>
      <c r="C205" s="282"/>
      <c r="D205" s="282"/>
      <c r="E205" s="282"/>
      <c r="F205" s="282"/>
      <c r="G205" s="282"/>
      <c r="H205" s="666"/>
      <c r="I205" s="282"/>
      <c r="J205" s="282"/>
      <c r="K205" s="282"/>
      <c r="L205" s="282"/>
      <c r="M205" s="282"/>
      <c r="N205" s="282"/>
      <c r="O205" s="282"/>
    </row>
    <row r="206" spans="1:19" ht="19.899999999999999" customHeight="1"/>
    <row r="207" spans="1:19" ht="19.899999999999999" customHeight="1"/>
  </sheetData>
  <mergeCells count="304">
    <mergeCell ref="H29:H30"/>
    <mergeCell ref="J29:J30"/>
    <mergeCell ref="J25:J26"/>
    <mergeCell ref="P27:P28"/>
    <mergeCell ref="P29:P30"/>
    <mergeCell ref="L25:L26"/>
    <mergeCell ref="L27:L28"/>
    <mergeCell ref="L29:L30"/>
    <mergeCell ref="O23:O24"/>
    <mergeCell ref="H25:H26"/>
    <mergeCell ref="J21:J22"/>
    <mergeCell ref="J23:J24"/>
    <mergeCell ref="N25:N26"/>
    <mergeCell ref="N27:N28"/>
    <mergeCell ref="N29:N30"/>
    <mergeCell ref="K27:K28"/>
    <mergeCell ref="K29:K30"/>
    <mergeCell ref="M29:M30"/>
    <mergeCell ref="J27:J28"/>
    <mergeCell ref="K129:N129"/>
    <mergeCell ref="A138:C138"/>
    <mergeCell ref="A139:A141"/>
    <mergeCell ref="B139:B141"/>
    <mergeCell ref="C139:C141"/>
    <mergeCell ref="D139:D141"/>
    <mergeCell ref="E139:G139"/>
    <mergeCell ref="E140:E141"/>
    <mergeCell ref="F140:G140"/>
    <mergeCell ref="K138:P138"/>
    <mergeCell ref="K168:O168"/>
    <mergeCell ref="M25:M26"/>
    <mergeCell ref="M27:M28"/>
    <mergeCell ref="K148:M148"/>
    <mergeCell ref="C169:C171"/>
    <mergeCell ref="A169:A171"/>
    <mergeCell ref="B169:B171"/>
    <mergeCell ref="E170:E171"/>
    <mergeCell ref="A158:C158"/>
    <mergeCell ref="K158:M158"/>
    <mergeCell ref="A159:A161"/>
    <mergeCell ref="B159:B161"/>
    <mergeCell ref="C159:C161"/>
    <mergeCell ref="E160:E161"/>
    <mergeCell ref="A168:C168"/>
    <mergeCell ref="A129:C129"/>
    <mergeCell ref="A130:A132"/>
    <mergeCell ref="B130:B132"/>
    <mergeCell ref="C130:C132"/>
    <mergeCell ref="D130:D132"/>
    <mergeCell ref="E130:G130"/>
    <mergeCell ref="E131:E132"/>
    <mergeCell ref="F131:G131"/>
    <mergeCell ref="F27:F28"/>
    <mergeCell ref="K120:M120"/>
    <mergeCell ref="M85:M86"/>
    <mergeCell ref="L83:L84"/>
    <mergeCell ref="N23:N24"/>
    <mergeCell ref="K63:O63"/>
    <mergeCell ref="L21:L22"/>
    <mergeCell ref="L23:L24"/>
    <mergeCell ref="I27:I28"/>
    <mergeCell ref="R21:R22"/>
    <mergeCell ref="R23:R24"/>
    <mergeCell ref="R25:R26"/>
    <mergeCell ref="R27:R28"/>
    <mergeCell ref="R29:R30"/>
    <mergeCell ref="K53:P53"/>
    <mergeCell ref="Q27:Q28"/>
    <mergeCell ref="Q29:Q30"/>
    <mergeCell ref="Q21:Q22"/>
    <mergeCell ref="Q23:Q24"/>
    <mergeCell ref="Q25:Q26"/>
    <mergeCell ref="I29:I30"/>
    <mergeCell ref="I21:I22"/>
    <mergeCell ref="O25:O26"/>
    <mergeCell ref="O27:O28"/>
    <mergeCell ref="O29:O30"/>
    <mergeCell ref="Q17:Q20"/>
    <mergeCell ref="O21:O22"/>
    <mergeCell ref="K73:M73"/>
    <mergeCell ref="K81:K82"/>
    <mergeCell ref="N73:O73"/>
    <mergeCell ref="N77:N78"/>
    <mergeCell ref="K85:K86"/>
    <mergeCell ref="N85:N86"/>
    <mergeCell ref="L85:L86"/>
    <mergeCell ref="K77:K78"/>
    <mergeCell ref="K79:K80"/>
    <mergeCell ref="M21:M22"/>
    <mergeCell ref="L81:L82"/>
    <mergeCell ref="K43:N43"/>
    <mergeCell ref="K33:N33"/>
    <mergeCell ref="M23:M24"/>
    <mergeCell ref="K21:K22"/>
    <mergeCell ref="K23:K24"/>
    <mergeCell ref="K25:K26"/>
    <mergeCell ref="M83:M84"/>
    <mergeCell ref="N21:N22"/>
    <mergeCell ref="P21:P22"/>
    <mergeCell ref="P23:P24"/>
    <mergeCell ref="P25:P26"/>
    <mergeCell ref="K109:O109"/>
    <mergeCell ref="H109:J109"/>
    <mergeCell ref="I85:I86"/>
    <mergeCell ref="K99:O99"/>
    <mergeCell ref="M77:M78"/>
    <mergeCell ref="M79:M80"/>
    <mergeCell ref="K89:O89"/>
    <mergeCell ref="L77:L78"/>
    <mergeCell ref="L79:L80"/>
    <mergeCell ref="N83:N84"/>
    <mergeCell ref="I79:I80"/>
    <mergeCell ref="N81:N82"/>
    <mergeCell ref="N79:N80"/>
    <mergeCell ref="K83:K84"/>
    <mergeCell ref="J77:J78"/>
    <mergeCell ref="J85:J86"/>
    <mergeCell ref="M81:M82"/>
    <mergeCell ref="I77:I78"/>
    <mergeCell ref="H73:J73"/>
    <mergeCell ref="I75:I76"/>
    <mergeCell ref="F85:F86"/>
    <mergeCell ref="H79:H80"/>
    <mergeCell ref="H77:H78"/>
    <mergeCell ref="J81:J82"/>
    <mergeCell ref="H83:H84"/>
    <mergeCell ref="H75:H76"/>
    <mergeCell ref="C100:C102"/>
    <mergeCell ref="E83:E84"/>
    <mergeCell ref="H85:H86"/>
    <mergeCell ref="E81:E82"/>
    <mergeCell ref="F75:F76"/>
    <mergeCell ref="F79:F80"/>
    <mergeCell ref="F77:F78"/>
    <mergeCell ref="H81:H82"/>
    <mergeCell ref="F81:F82"/>
    <mergeCell ref="F83:F84"/>
    <mergeCell ref="E85:E86"/>
    <mergeCell ref="E77:E78"/>
    <mergeCell ref="E79:E80"/>
    <mergeCell ref="E75:E76"/>
    <mergeCell ref="A89:C89"/>
    <mergeCell ref="C74:C76"/>
    <mergeCell ref="A53:C53"/>
    <mergeCell ref="A54:A56"/>
    <mergeCell ref="B54:B56"/>
    <mergeCell ref="C54:C56"/>
    <mergeCell ref="B64:B66"/>
    <mergeCell ref="A100:A102"/>
    <mergeCell ref="B83:B84"/>
    <mergeCell ref="B85:B86"/>
    <mergeCell ref="B90:B92"/>
    <mergeCell ref="C90:C92"/>
    <mergeCell ref="A90:A92"/>
    <mergeCell ref="A63:C63"/>
    <mergeCell ref="A74:A76"/>
    <mergeCell ref="A77:A78"/>
    <mergeCell ref="A79:A80"/>
    <mergeCell ref="A81:A82"/>
    <mergeCell ref="A83:A84"/>
    <mergeCell ref="A85:A86"/>
    <mergeCell ref="B81:B82"/>
    <mergeCell ref="B77:B78"/>
    <mergeCell ref="B74:B76"/>
    <mergeCell ref="B79:B80"/>
    <mergeCell ref="A64:A66"/>
    <mergeCell ref="C64:C66"/>
    <mergeCell ref="C149:C151"/>
    <mergeCell ref="B149:B151"/>
    <mergeCell ref="A148:C148"/>
    <mergeCell ref="A121:A123"/>
    <mergeCell ref="A149:A151"/>
    <mergeCell ref="C121:C123"/>
    <mergeCell ref="B121:B123"/>
    <mergeCell ref="B100:B102"/>
    <mergeCell ref="J79:J80"/>
    <mergeCell ref="J83:J84"/>
    <mergeCell ref="D90:D92"/>
    <mergeCell ref="E90:G90"/>
    <mergeCell ref="F91:G91"/>
    <mergeCell ref="C110:C112"/>
    <mergeCell ref="I81:I82"/>
    <mergeCell ref="E91:E92"/>
    <mergeCell ref="I83:I84"/>
    <mergeCell ref="A109:C109"/>
    <mergeCell ref="D121:D123"/>
    <mergeCell ref="E121:G121"/>
    <mergeCell ref="F122:G122"/>
    <mergeCell ref="D149:D151"/>
    <mergeCell ref="E149:G149"/>
    <mergeCell ref="F150:G150"/>
    <mergeCell ref="A2:P2"/>
    <mergeCell ref="A4:P4"/>
    <mergeCell ref="A6:C6"/>
    <mergeCell ref="A17:C17"/>
    <mergeCell ref="E8:E9"/>
    <mergeCell ref="B7:B9"/>
    <mergeCell ref="A7:A9"/>
    <mergeCell ref="C7:C9"/>
    <mergeCell ref="L17:P17"/>
    <mergeCell ref="K6:P6"/>
    <mergeCell ref="D7:D9"/>
    <mergeCell ref="E7:G7"/>
    <mergeCell ref="F8:G8"/>
    <mergeCell ref="A18:A20"/>
    <mergeCell ref="A21:A22"/>
    <mergeCell ref="E18:H18"/>
    <mergeCell ref="H19:H20"/>
    <mergeCell ref="H21:H22"/>
    <mergeCell ref="F21:F22"/>
    <mergeCell ref="E19:E20"/>
    <mergeCell ref="E21:E22"/>
    <mergeCell ref="B18:B20"/>
    <mergeCell ref="B21:B22"/>
    <mergeCell ref="C18:C20"/>
    <mergeCell ref="A43:C43"/>
    <mergeCell ref="E23:E24"/>
    <mergeCell ref="B44:B46"/>
    <mergeCell ref="E25:E26"/>
    <mergeCell ref="E27:E28"/>
    <mergeCell ref="E29:E30"/>
    <mergeCell ref="E35:E36"/>
    <mergeCell ref="A33:C33"/>
    <mergeCell ref="C34:C36"/>
    <mergeCell ref="C44:C46"/>
    <mergeCell ref="A23:A24"/>
    <mergeCell ref="A25:A26"/>
    <mergeCell ref="A27:A28"/>
    <mergeCell ref="B23:B24"/>
    <mergeCell ref="B25:B26"/>
    <mergeCell ref="B27:B28"/>
    <mergeCell ref="B29:B30"/>
    <mergeCell ref="B34:B36"/>
    <mergeCell ref="A44:A46"/>
    <mergeCell ref="E45:E46"/>
    <mergeCell ref="H33:J33"/>
    <mergeCell ref="I23:I24"/>
    <mergeCell ref="I25:I26"/>
    <mergeCell ref="F29:F30"/>
    <mergeCell ref="H27:H28"/>
    <mergeCell ref="A177:C177"/>
    <mergeCell ref="K177:O177"/>
    <mergeCell ref="A178:A180"/>
    <mergeCell ref="B178:B180"/>
    <mergeCell ref="C178:C180"/>
    <mergeCell ref="E179:E180"/>
    <mergeCell ref="D178:D180"/>
    <mergeCell ref="E178:G178"/>
    <mergeCell ref="F179:G179"/>
    <mergeCell ref="D169:D171"/>
    <mergeCell ref="E169:G169"/>
    <mergeCell ref="F170:G170"/>
    <mergeCell ref="A99:C99"/>
    <mergeCell ref="A110:A112"/>
    <mergeCell ref="B110:B112"/>
    <mergeCell ref="H23:H24"/>
    <mergeCell ref="E101:E102"/>
    <mergeCell ref="A29:A30"/>
    <mergeCell ref="A34:A36"/>
    <mergeCell ref="D159:D161"/>
    <mergeCell ref="E159:G159"/>
    <mergeCell ref="F160:G160"/>
    <mergeCell ref="D100:D102"/>
    <mergeCell ref="E100:G100"/>
    <mergeCell ref="F101:G101"/>
    <mergeCell ref="D34:D36"/>
    <mergeCell ref="E34:G34"/>
    <mergeCell ref="F35:G35"/>
    <mergeCell ref="D44:D46"/>
    <mergeCell ref="E122:E123"/>
    <mergeCell ref="E150:E151"/>
    <mergeCell ref="F23:F24"/>
    <mergeCell ref="F25:F26"/>
    <mergeCell ref="K195:O195"/>
    <mergeCell ref="A196:A198"/>
    <mergeCell ref="B196:B198"/>
    <mergeCell ref="C196:C198"/>
    <mergeCell ref="D196:D198"/>
    <mergeCell ref="E196:G196"/>
    <mergeCell ref="E197:E198"/>
    <mergeCell ref="F197:G197"/>
    <mergeCell ref="E44:G44"/>
    <mergeCell ref="F45:G45"/>
    <mergeCell ref="D54:D56"/>
    <mergeCell ref="E54:G54"/>
    <mergeCell ref="F55:G55"/>
    <mergeCell ref="E55:E56"/>
    <mergeCell ref="E65:E66"/>
    <mergeCell ref="E111:E112"/>
    <mergeCell ref="D64:D66"/>
    <mergeCell ref="E64:G64"/>
    <mergeCell ref="F65:G65"/>
    <mergeCell ref="D110:D112"/>
    <mergeCell ref="E110:G110"/>
    <mergeCell ref="F111:G111"/>
    <mergeCell ref="A186:C186"/>
    <mergeCell ref="K186:O186"/>
    <mergeCell ref="A187:A189"/>
    <mergeCell ref="B187:B189"/>
    <mergeCell ref="C187:C189"/>
    <mergeCell ref="D187:D189"/>
    <mergeCell ref="E187:G187"/>
    <mergeCell ref="E188:E189"/>
    <mergeCell ref="F188:G188"/>
  </mergeCells>
  <pageMargins left="0.75" right="0.75" top="1" bottom="1" header="0.5" footer="0.5"/>
  <pageSetup paperSize="9" scale="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GridLines="0" zoomScale="85" zoomScaleNormal="85" workbookViewId="0">
      <selection activeCell="R21" sqref="R21"/>
    </sheetView>
  </sheetViews>
  <sheetFormatPr defaultColWidth="8.85546875" defaultRowHeight="14.25" customHeight="1"/>
  <cols>
    <col min="1" max="1" width="6.140625" style="172" customWidth="1"/>
    <col min="2" max="2" width="8.85546875" style="173" customWidth="1"/>
    <col min="3" max="3" width="30.28515625" style="174" customWidth="1"/>
    <col min="4" max="4" width="30.140625" style="174" customWidth="1"/>
    <col min="5" max="6" width="10.140625" style="174" customWidth="1"/>
    <col min="7" max="7" width="13.42578125" style="174" customWidth="1"/>
    <col min="8" max="15" width="15.42578125" style="174" customWidth="1"/>
    <col min="16" max="16" width="26" style="174" customWidth="1"/>
    <col min="17" max="17" width="21.28515625" style="174" customWidth="1"/>
    <col min="18" max="18" width="26.140625" style="174" customWidth="1"/>
    <col min="19" max="19" width="20.42578125" style="174" customWidth="1"/>
    <col min="20" max="20" width="22.42578125" style="174" customWidth="1"/>
    <col min="21" max="21" width="20.42578125" style="174" customWidth="1"/>
    <col min="22" max="22" width="24.28515625" style="174" customWidth="1"/>
    <col min="23" max="23" width="18.42578125" style="174" customWidth="1"/>
    <col min="24" max="24" width="24.28515625" style="174" customWidth="1"/>
    <col min="25" max="16384" width="8.85546875" style="174"/>
  </cols>
  <sheetData>
    <row r="1" spans="1:20" ht="28.15" customHeight="1"/>
    <row r="2" spans="1:20" ht="28.15" customHeight="1">
      <c r="A2" s="1265" t="s">
        <v>0</v>
      </c>
      <c r="B2" s="1265"/>
      <c r="C2" s="1265"/>
      <c r="D2" s="1265"/>
      <c r="E2" s="1265"/>
      <c r="F2" s="1265"/>
      <c r="G2" s="1265"/>
      <c r="H2" s="1265"/>
      <c r="I2" s="1265"/>
      <c r="J2" s="1265"/>
      <c r="K2" s="1265"/>
      <c r="L2" s="1265"/>
      <c r="M2" s="1265"/>
      <c r="N2" s="1265"/>
      <c r="O2" s="1265"/>
      <c r="P2" s="1265"/>
    </row>
    <row r="3" spans="1:20" ht="28.15" customHeight="1">
      <c r="A3" s="1095"/>
      <c r="B3" s="1095"/>
      <c r="C3" s="1095"/>
      <c r="D3" s="1095"/>
      <c r="E3" s="1095"/>
      <c r="F3" s="1095"/>
      <c r="G3" s="1095"/>
      <c r="H3" s="1095"/>
      <c r="I3" s="1095"/>
      <c r="J3" s="1095"/>
      <c r="K3" s="1095"/>
      <c r="L3" s="1095"/>
      <c r="M3" s="1095"/>
      <c r="N3" s="1095"/>
      <c r="O3" s="1095"/>
      <c r="P3" s="1095"/>
    </row>
    <row r="4" spans="1:20" ht="28.15" customHeight="1">
      <c r="A4" s="1266" t="str">
        <f>IA!A4</f>
        <v>2019年06月船期表</v>
      </c>
      <c r="B4" s="1266"/>
      <c r="C4" s="1266"/>
      <c r="D4" s="1266"/>
      <c r="E4" s="1266"/>
      <c r="F4" s="1266"/>
      <c r="G4" s="1266"/>
      <c r="H4" s="1266"/>
      <c r="I4" s="1266"/>
      <c r="J4" s="1266"/>
      <c r="K4" s="1266"/>
      <c r="L4" s="1266"/>
      <c r="M4" s="1266"/>
      <c r="N4" s="1266"/>
      <c r="O4" s="1266"/>
      <c r="P4" s="1266"/>
    </row>
    <row r="5" spans="1:20" s="283" customFormat="1" ht="28.15" customHeight="1">
      <c r="A5" s="286"/>
      <c r="B5" s="287"/>
    </row>
    <row r="6" spans="1:20" s="284" customFormat="1" ht="19.5" customHeight="1">
      <c r="A6" s="288"/>
      <c r="B6" s="113"/>
      <c r="C6" s="113"/>
      <c r="D6" s="524"/>
      <c r="E6" s="113"/>
      <c r="F6" s="113"/>
      <c r="G6" s="524"/>
      <c r="H6" s="113"/>
      <c r="I6" s="113"/>
      <c r="J6" s="130"/>
      <c r="K6" s="130"/>
      <c r="L6" s="130"/>
      <c r="M6" s="130"/>
      <c r="N6" s="130"/>
      <c r="O6" s="130"/>
      <c r="P6" s="130"/>
    </row>
    <row r="7" spans="1:20" ht="14.25" customHeight="1" thickBot="1"/>
    <row r="8" spans="1:20" s="100" customFormat="1" ht="25.9" customHeight="1" thickBot="1">
      <c r="A8" s="1267" t="s">
        <v>3923</v>
      </c>
      <c r="B8" s="1268"/>
      <c r="C8" s="1268"/>
      <c r="D8" s="528"/>
      <c r="E8" s="1269" t="s">
        <v>262</v>
      </c>
      <c r="F8" s="1269"/>
      <c r="G8" s="529"/>
      <c r="H8" s="226" t="s">
        <v>490</v>
      </c>
      <c r="I8" s="226" t="s">
        <v>75</v>
      </c>
      <c r="J8" s="226" t="s">
        <v>493</v>
      </c>
      <c r="K8" s="1274" t="s">
        <v>2</v>
      </c>
      <c r="L8" s="1275"/>
      <c r="M8" s="1275"/>
      <c r="N8" s="1275"/>
      <c r="O8" s="1276"/>
      <c r="T8" s="276"/>
    </row>
    <row r="9" spans="1:20" s="103" customFormat="1" ht="19.899999999999999" customHeight="1">
      <c r="A9" s="1272" t="s">
        <v>3</v>
      </c>
      <c r="B9" s="1270" t="s">
        <v>4</v>
      </c>
      <c r="C9" s="1270" t="s">
        <v>5</v>
      </c>
      <c r="D9" s="1134" t="s">
        <v>4291</v>
      </c>
      <c r="E9" s="1137" t="s">
        <v>6</v>
      </c>
      <c r="F9" s="1138"/>
      <c r="G9" s="1139"/>
      <c r="H9" s="514" t="s">
        <v>7</v>
      </c>
      <c r="I9" s="514" t="s">
        <v>8</v>
      </c>
      <c r="J9" s="556" t="s">
        <v>9</v>
      </c>
      <c r="K9" s="384" t="s">
        <v>166</v>
      </c>
      <c r="L9" s="385" t="s">
        <v>167</v>
      </c>
      <c r="M9" s="386" t="s">
        <v>168</v>
      </c>
      <c r="N9" s="442" t="s">
        <v>3921</v>
      </c>
      <c r="O9" s="443" t="s">
        <v>29</v>
      </c>
    </row>
    <row r="10" spans="1:20" s="103" customFormat="1" ht="35.450000000000003" customHeight="1">
      <c r="A10" s="1272"/>
      <c r="B10" s="1270"/>
      <c r="C10" s="1270"/>
      <c r="D10" s="1116"/>
      <c r="E10" s="1116" t="s">
        <v>13</v>
      </c>
      <c r="F10" s="1092" t="s">
        <v>14</v>
      </c>
      <c r="G10" s="1093"/>
      <c r="H10" s="439" t="s">
        <v>15</v>
      </c>
      <c r="I10" s="439" t="s">
        <v>16</v>
      </c>
      <c r="J10" s="125" t="s">
        <v>17</v>
      </c>
      <c r="K10" s="438" t="s">
        <v>170</v>
      </c>
      <c r="L10" s="387" t="s">
        <v>171</v>
      </c>
      <c r="M10" s="388" t="s">
        <v>172</v>
      </c>
      <c r="N10" s="433" t="s">
        <v>3161</v>
      </c>
      <c r="O10" s="434" t="s">
        <v>3909</v>
      </c>
    </row>
    <row r="11" spans="1:20" s="103" customFormat="1" ht="19.899999999999999" customHeight="1" thickBot="1">
      <c r="A11" s="1273"/>
      <c r="B11" s="1271"/>
      <c r="C11" s="1271"/>
      <c r="D11" s="1173"/>
      <c r="E11" s="1117"/>
      <c r="F11" s="605" t="s">
        <v>4292</v>
      </c>
      <c r="G11" s="536" t="s">
        <v>4293</v>
      </c>
      <c r="H11" s="536" t="s">
        <v>47</v>
      </c>
      <c r="I11" s="536" t="s">
        <v>126</v>
      </c>
      <c r="J11" s="441" t="s">
        <v>127</v>
      </c>
      <c r="K11" s="437">
        <v>21</v>
      </c>
      <c r="L11" s="389">
        <v>22</v>
      </c>
      <c r="M11" s="390">
        <v>27</v>
      </c>
      <c r="N11" s="389">
        <v>32</v>
      </c>
      <c r="O11" s="391">
        <v>35</v>
      </c>
    </row>
    <row r="12" spans="1:20" s="103" customFormat="1" ht="19.899999999999999" customHeight="1">
      <c r="A12" s="705">
        <v>23</v>
      </c>
      <c r="B12" s="715" t="s">
        <v>4736</v>
      </c>
      <c r="C12" s="531" t="str">
        <f>VLOOKUP(LEFT(B12,3),'ships name'!A:C,2,FALSE)</f>
        <v>CMA CGM OHIO</v>
      </c>
      <c r="D12" s="812" t="str">
        <f>VLOOKUP(C12,'ships name'!B:C,2,FALSE)</f>
        <v>达飞俄亥俄州</v>
      </c>
      <c r="E12" s="710" t="str">
        <f>F12</f>
        <v>0JX2PE</v>
      </c>
      <c r="F12" s="710" t="str">
        <f>LEFT(G12,6)</f>
        <v>0JX2PE</v>
      </c>
      <c r="G12" s="710" t="s">
        <v>4741</v>
      </c>
      <c r="H12" s="710">
        <f>J12-2</f>
        <v>43619</v>
      </c>
      <c r="I12" s="710">
        <f>J12-1</f>
        <v>43620</v>
      </c>
      <c r="J12" s="710">
        <v>43621</v>
      </c>
      <c r="K12" s="710">
        <f>J12+21</f>
        <v>43642</v>
      </c>
      <c r="L12" s="710">
        <f>J12+22</f>
        <v>43643</v>
      </c>
      <c r="M12" s="710">
        <f>J12+27</f>
        <v>43648</v>
      </c>
      <c r="N12" s="710">
        <f>J12+32</f>
        <v>43653</v>
      </c>
      <c r="O12" s="710">
        <f>J12+35</f>
        <v>43656</v>
      </c>
    </row>
    <row r="13" spans="1:20" s="103" customFormat="1" ht="19.899999999999999" customHeight="1">
      <c r="A13" s="617">
        <f>A12+1</f>
        <v>24</v>
      </c>
      <c r="B13" s="732" t="s">
        <v>4737</v>
      </c>
      <c r="C13" s="538" t="str">
        <f>VLOOKUP(LEFT(B13,3),'ships name'!A:C,2,FALSE)</f>
        <v>CMA CGM COCHIN</v>
      </c>
      <c r="D13" s="809" t="str">
        <f>VLOOKUP(C13,'ships name'!B:C,2,FALSE)</f>
        <v xml:space="preserve"> </v>
      </c>
      <c r="E13" s="710" t="str">
        <f t="shared" ref="E13:E16" si="0">F13</f>
        <v>0JX2RE</v>
      </c>
      <c r="F13" s="710" t="str">
        <f t="shared" ref="F13:F16" si="1">LEFT(G13,6)</f>
        <v>0JX2RE</v>
      </c>
      <c r="G13" s="716" t="s">
        <v>4742</v>
      </c>
      <c r="H13" s="716">
        <f t="shared" ref="H13" si="2">J13-2</f>
        <v>43626</v>
      </c>
      <c r="I13" s="716">
        <f t="shared" ref="I13" si="3">J13-1</f>
        <v>43627</v>
      </c>
      <c r="J13" s="716">
        <f>J12+7</f>
        <v>43628</v>
      </c>
      <c r="K13" s="710">
        <f t="shared" ref="K13:K16" si="4">J13+21</f>
        <v>43649</v>
      </c>
      <c r="L13" s="710">
        <f t="shared" ref="L13:L16" si="5">J13+22</f>
        <v>43650</v>
      </c>
      <c r="M13" s="710">
        <f t="shared" ref="M13:M16" si="6">J13+27</f>
        <v>43655</v>
      </c>
      <c r="N13" s="710">
        <f t="shared" ref="N13:N16" si="7">J13+32</f>
        <v>43660</v>
      </c>
      <c r="O13" s="710">
        <f t="shared" ref="O13:O16" si="8">J13+35</f>
        <v>43663</v>
      </c>
    </row>
    <row r="14" spans="1:20" s="103" customFormat="1" ht="19.899999999999999" customHeight="1">
      <c r="A14" s="617">
        <f>A13+1</f>
        <v>25</v>
      </c>
      <c r="B14" s="732" t="s">
        <v>4738</v>
      </c>
      <c r="C14" s="538" t="str">
        <f>VLOOKUP(LEFT(B14,3),'ships name'!A:C,2,FALSE)</f>
        <v>CMA CGM CALCUTTA</v>
      </c>
      <c r="D14" s="809" t="str">
        <f>VLOOKUP(C14,'ships name'!B:C,2,FALSE)</f>
        <v>美总新加尔各答</v>
      </c>
      <c r="E14" s="710" t="str">
        <f t="shared" si="0"/>
        <v>0JX2TE</v>
      </c>
      <c r="F14" s="710" t="str">
        <f t="shared" si="1"/>
        <v>0JX2TE</v>
      </c>
      <c r="G14" s="716" t="s">
        <v>4743</v>
      </c>
      <c r="H14" s="716">
        <f t="shared" ref="H14" si="9">J14-2</f>
        <v>43633</v>
      </c>
      <c r="I14" s="716">
        <f t="shared" ref="I14" si="10">J14-1</f>
        <v>43634</v>
      </c>
      <c r="J14" s="716">
        <f>J13+7</f>
        <v>43635</v>
      </c>
      <c r="K14" s="710">
        <f t="shared" si="4"/>
        <v>43656</v>
      </c>
      <c r="L14" s="710">
        <f t="shared" si="5"/>
        <v>43657</v>
      </c>
      <c r="M14" s="710">
        <f t="shared" si="6"/>
        <v>43662</v>
      </c>
      <c r="N14" s="710">
        <f t="shared" si="7"/>
        <v>43667</v>
      </c>
      <c r="O14" s="710">
        <f t="shared" si="8"/>
        <v>43670</v>
      </c>
    </row>
    <row r="15" spans="1:20" s="103" customFormat="1" ht="19.899999999999999" customHeight="1">
      <c r="A15" s="617">
        <f>A14+1</f>
        <v>26</v>
      </c>
      <c r="B15" s="732" t="s">
        <v>4739</v>
      </c>
      <c r="C15" s="538" t="str">
        <f>VLOOKUP(LEFT(B15,3),'ships name'!A:C,2,FALSE)</f>
        <v>CMA CGM MUNDRA</v>
      </c>
      <c r="D15" s="809" t="str">
        <f>VLOOKUP(C15,'ships name'!B:C,2,FALSE)</f>
        <v xml:space="preserve"> </v>
      </c>
      <c r="E15" s="710" t="str">
        <f t="shared" si="0"/>
        <v>0JX2VE</v>
      </c>
      <c r="F15" s="710" t="str">
        <f t="shared" si="1"/>
        <v>0JX2VE</v>
      </c>
      <c r="G15" s="716" t="s">
        <v>4744</v>
      </c>
      <c r="H15" s="716">
        <f t="shared" ref="H15" si="11">J15-2</f>
        <v>43640</v>
      </c>
      <c r="I15" s="716">
        <f t="shared" ref="I15" si="12">J15-1</f>
        <v>43641</v>
      </c>
      <c r="J15" s="716">
        <f>J14+7</f>
        <v>43642</v>
      </c>
      <c r="K15" s="710">
        <f t="shared" si="4"/>
        <v>43663</v>
      </c>
      <c r="L15" s="710">
        <f t="shared" si="5"/>
        <v>43664</v>
      </c>
      <c r="M15" s="710">
        <f t="shared" si="6"/>
        <v>43669</v>
      </c>
      <c r="N15" s="710">
        <f t="shared" si="7"/>
        <v>43674</v>
      </c>
      <c r="O15" s="710">
        <f t="shared" si="8"/>
        <v>43677</v>
      </c>
    </row>
    <row r="16" spans="1:20" s="103" customFormat="1" ht="19.899999999999999" customHeight="1">
      <c r="A16" s="617">
        <f>A15+1</f>
        <v>27</v>
      </c>
      <c r="B16" s="732" t="s">
        <v>4740</v>
      </c>
      <c r="C16" s="538" t="str">
        <f>VLOOKUP(LEFT(B16,3),'ships name'!A:C,2,FALSE)</f>
        <v>CMA CGM ESTELLE</v>
      </c>
      <c r="D16" s="809" t="str">
        <f>VLOOKUP(C16,'ships name'!B:C,2,FALSE)</f>
        <v>美总埃斯特尔</v>
      </c>
      <c r="E16" s="710" t="str">
        <f t="shared" si="0"/>
        <v>0JX2XE</v>
      </c>
      <c r="F16" s="710" t="str">
        <f t="shared" si="1"/>
        <v>0JX2XE</v>
      </c>
      <c r="G16" s="716" t="s">
        <v>4745</v>
      </c>
      <c r="H16" s="716">
        <f t="shared" ref="H16" si="13">J16-2</f>
        <v>43647</v>
      </c>
      <c r="I16" s="716">
        <f t="shared" ref="I16" si="14">J16-1</f>
        <v>43648</v>
      </c>
      <c r="J16" s="716">
        <f>J15+7</f>
        <v>43649</v>
      </c>
      <c r="K16" s="710">
        <f t="shared" si="4"/>
        <v>43670</v>
      </c>
      <c r="L16" s="710">
        <f t="shared" si="5"/>
        <v>43671</v>
      </c>
      <c r="M16" s="710">
        <f t="shared" si="6"/>
        <v>43676</v>
      </c>
      <c r="N16" s="710">
        <f t="shared" si="7"/>
        <v>43681</v>
      </c>
      <c r="O16" s="710">
        <f t="shared" si="8"/>
        <v>43684</v>
      </c>
    </row>
    <row r="17" spans="1:20" ht="21.75" customHeight="1" thickBot="1">
      <c r="B17" s="429"/>
    </row>
    <row r="18" spans="1:20" s="100" customFormat="1" ht="25.9" customHeight="1" thickBot="1">
      <c r="A18" s="1267" t="s">
        <v>3922</v>
      </c>
      <c r="B18" s="1268"/>
      <c r="C18" s="1268"/>
      <c r="D18" s="528"/>
      <c r="E18" s="1269" t="s">
        <v>262</v>
      </c>
      <c r="F18" s="1269"/>
      <c r="G18" s="529"/>
      <c r="H18" s="226" t="s">
        <v>3080</v>
      </c>
      <c r="I18" s="226" t="s">
        <v>75</v>
      </c>
      <c r="J18" s="226" t="s">
        <v>493</v>
      </c>
      <c r="K18" s="1274" t="s">
        <v>2</v>
      </c>
      <c r="L18" s="1275"/>
      <c r="M18" s="1275"/>
      <c r="N18" s="1275"/>
      <c r="O18" s="1276"/>
      <c r="T18" s="276"/>
    </row>
    <row r="19" spans="1:20" s="103" customFormat="1" ht="19.899999999999999" customHeight="1">
      <c r="A19" s="1272" t="s">
        <v>3</v>
      </c>
      <c r="B19" s="1270" t="s">
        <v>4</v>
      </c>
      <c r="C19" s="1270" t="s">
        <v>5</v>
      </c>
      <c r="D19" s="1134" t="s">
        <v>4291</v>
      </c>
      <c r="E19" s="1137" t="s">
        <v>6</v>
      </c>
      <c r="F19" s="1138"/>
      <c r="G19" s="1139"/>
      <c r="H19" s="514" t="s">
        <v>7</v>
      </c>
      <c r="I19" s="514" t="s">
        <v>8</v>
      </c>
      <c r="J19" s="556" t="s">
        <v>9</v>
      </c>
      <c r="K19" s="384" t="s">
        <v>3924</v>
      </c>
      <c r="L19" s="386" t="s">
        <v>168</v>
      </c>
      <c r="M19" s="386" t="s">
        <v>3921</v>
      </c>
      <c r="N19" s="442" t="s">
        <v>3920</v>
      </c>
      <c r="O19" s="443"/>
    </row>
    <row r="20" spans="1:20" s="103" customFormat="1" ht="35.450000000000003" customHeight="1">
      <c r="A20" s="1272"/>
      <c r="B20" s="1270"/>
      <c r="C20" s="1270"/>
      <c r="D20" s="1116"/>
      <c r="E20" s="1116" t="s">
        <v>13</v>
      </c>
      <c r="F20" s="1092" t="s">
        <v>14</v>
      </c>
      <c r="G20" s="1093"/>
      <c r="H20" s="439" t="s">
        <v>15</v>
      </c>
      <c r="I20" s="439" t="s">
        <v>16</v>
      </c>
      <c r="J20" s="125" t="s">
        <v>17</v>
      </c>
      <c r="K20" s="438" t="s">
        <v>170</v>
      </c>
      <c r="L20" s="388" t="s">
        <v>3713</v>
      </c>
      <c r="M20" s="388" t="s">
        <v>3161</v>
      </c>
      <c r="N20" s="433" t="s">
        <v>3714</v>
      </c>
      <c r="O20" s="434" t="s">
        <v>29</v>
      </c>
    </row>
    <row r="21" spans="1:20" s="103" customFormat="1" ht="19.899999999999999" customHeight="1" thickBot="1">
      <c r="A21" s="1273"/>
      <c r="B21" s="1271"/>
      <c r="C21" s="1271"/>
      <c r="D21" s="1117"/>
      <c r="E21" s="1117"/>
      <c r="F21" s="605" t="s">
        <v>4292</v>
      </c>
      <c r="G21" s="536" t="s">
        <v>4293</v>
      </c>
      <c r="H21" s="536" t="s">
        <v>34</v>
      </c>
      <c r="I21" s="536" t="s">
        <v>35</v>
      </c>
      <c r="J21" s="441" t="s">
        <v>219</v>
      </c>
      <c r="K21" s="437"/>
      <c r="L21" s="389"/>
      <c r="M21" s="390"/>
      <c r="N21" s="389"/>
      <c r="O21" s="391"/>
    </row>
    <row r="22" spans="1:20" s="103" customFormat="1" ht="19.899999999999999" customHeight="1">
      <c r="A22" s="705">
        <v>23</v>
      </c>
      <c r="B22" s="715" t="s">
        <v>4537</v>
      </c>
      <c r="C22" s="531" t="str">
        <f>VLOOKUP(LEFT(B22,3),'ships name'!A:C,2,FALSE)</f>
        <v>MEDITERRANEAN BRIDGE</v>
      </c>
      <c r="D22" s="812" t="str">
        <f>VLOOKUP(C22,'ships name'!B:C,2,FALSE)</f>
        <v xml:space="preserve"> </v>
      </c>
      <c r="E22" s="710" t="str">
        <f>LEFT(F22,3)-1&amp;"W"</f>
        <v>4W</v>
      </c>
      <c r="F22" s="722" t="str">
        <f>RIGHT(B22,3)&amp;"E"</f>
        <v>005E</v>
      </c>
      <c r="G22" s="722" t="s">
        <v>4538</v>
      </c>
      <c r="H22" s="710">
        <f>J22-2</f>
        <v>43616</v>
      </c>
      <c r="I22" s="710">
        <f>J22-1</f>
        <v>43617</v>
      </c>
      <c r="J22" s="710">
        <v>43618</v>
      </c>
      <c r="K22" s="710">
        <f>J22+18</f>
        <v>43636</v>
      </c>
      <c r="L22" s="710">
        <f>J22+27</f>
        <v>43645</v>
      </c>
      <c r="M22" s="710">
        <f>J22+31</f>
        <v>43649</v>
      </c>
      <c r="N22" s="710">
        <f>J22+36</f>
        <v>43654</v>
      </c>
      <c r="O22" s="710"/>
    </row>
    <row r="23" spans="1:20" s="103" customFormat="1" ht="19.899999999999999" customHeight="1">
      <c r="A23" s="617">
        <f>A22+1</f>
        <v>24</v>
      </c>
      <c r="B23" s="732" t="s">
        <v>4746</v>
      </c>
      <c r="C23" s="538" t="str">
        <f>VLOOKUP(LEFT(B23,3),'ships name'!A:C,2,FALSE)</f>
        <v>LLOYD DON GIOVANNI</v>
      </c>
      <c r="D23" s="809" t="str">
        <f>VLOOKUP(C23,'ships name'!B:C,2,FALSE)</f>
        <v>劳埃德乔凡尼</v>
      </c>
      <c r="E23" s="716" t="e">
        <f t="shared" ref="E23" si="15">LEFT(F23,3)-1&amp;"W"</f>
        <v>#VALUE!</v>
      </c>
      <c r="F23" s="732" t="str">
        <f t="shared" ref="F23" si="16">RIGHT(B23,3)&amp;"E"</f>
        <v>TBAE</v>
      </c>
      <c r="G23" s="732" t="s">
        <v>4750</v>
      </c>
      <c r="H23" s="716">
        <f t="shared" ref="H23" si="17">J23-2</f>
        <v>43623</v>
      </c>
      <c r="I23" s="716">
        <f t="shared" ref="I23" si="18">J23-1</f>
        <v>43624</v>
      </c>
      <c r="J23" s="716">
        <f>J22+7</f>
        <v>43625</v>
      </c>
      <c r="K23" s="716">
        <f t="shared" ref="K23" si="19">J23+18</f>
        <v>43643</v>
      </c>
      <c r="L23" s="716">
        <f t="shared" ref="L23" si="20">J23+27</f>
        <v>43652</v>
      </c>
      <c r="M23" s="716">
        <f t="shared" ref="M23" si="21">J23+31</f>
        <v>43656</v>
      </c>
      <c r="N23" s="716">
        <f t="shared" ref="N23" si="22">J23+36</f>
        <v>43661</v>
      </c>
      <c r="O23" s="716"/>
    </row>
    <row r="24" spans="1:20" s="103" customFormat="1" ht="19.899999999999999" customHeight="1">
      <c r="A24" s="617">
        <f>A23+1</f>
        <v>25</v>
      </c>
      <c r="B24" s="732" t="s">
        <v>4747</v>
      </c>
      <c r="C24" s="538" t="str">
        <f>VLOOKUP(LEFT(B24,3),'ships name'!A:C,2,FALSE)</f>
        <v>NORTHERN JUPITER</v>
      </c>
      <c r="D24" s="809" t="str">
        <f>VLOOKUP(C24,'ships name'!B:C,2,FALSE)</f>
        <v xml:space="preserve">诺斯朱庇特 </v>
      </c>
      <c r="E24" s="716" t="str">
        <f t="shared" ref="E24" si="23">LEFT(F24,3)-1&amp;"W"</f>
        <v>15W</v>
      </c>
      <c r="F24" s="731" t="str">
        <f t="shared" ref="F24" si="24">RIGHT(B24,3)&amp;"E"</f>
        <v>016E</v>
      </c>
      <c r="G24" s="731" t="s">
        <v>4751</v>
      </c>
      <c r="H24" s="716">
        <f t="shared" ref="H24" si="25">J24-2</f>
        <v>43630</v>
      </c>
      <c r="I24" s="716">
        <f t="shared" ref="I24" si="26">J24-1</f>
        <v>43631</v>
      </c>
      <c r="J24" s="716">
        <f>J23+7</f>
        <v>43632</v>
      </c>
      <c r="K24" s="716">
        <f t="shared" ref="K24" si="27">J24+18</f>
        <v>43650</v>
      </c>
      <c r="L24" s="716">
        <f t="shared" ref="L24" si="28">J24+27</f>
        <v>43659</v>
      </c>
      <c r="M24" s="716">
        <f t="shared" ref="M24" si="29">J24+31</f>
        <v>43663</v>
      </c>
      <c r="N24" s="716">
        <f t="shared" ref="N24" si="30">J24+36</f>
        <v>43668</v>
      </c>
      <c r="O24" s="716"/>
    </row>
    <row r="25" spans="1:20" s="103" customFormat="1" ht="19.899999999999999" customHeight="1">
      <c r="A25" s="617">
        <f>A24+1</f>
        <v>26</v>
      </c>
      <c r="B25" s="732" t="s">
        <v>4748</v>
      </c>
      <c r="C25" s="538" t="str">
        <f>VLOOKUP(LEFT(B25,3),'ships name'!A:C,2,FALSE)</f>
        <v>EVER UNITED</v>
      </c>
      <c r="D25" s="809" t="str">
        <f>VLOOKUP(C25,'ships name'!B:C,2,FALSE)</f>
        <v xml:space="preserve"> </v>
      </c>
      <c r="E25" s="716" t="str">
        <f>TEXT(LEFT(F25,3)-1,"000")&amp;"W"</f>
        <v>168W</v>
      </c>
      <c r="F25" s="732" t="str">
        <f t="shared" ref="F25" si="31">RIGHT(B25,3)&amp;"E"</f>
        <v>169E</v>
      </c>
      <c r="G25" s="732" t="s">
        <v>4752</v>
      </c>
      <c r="H25" s="716">
        <f t="shared" ref="H25" si="32">J25-2</f>
        <v>43637</v>
      </c>
      <c r="I25" s="716">
        <f t="shared" ref="I25" si="33">J25-1</f>
        <v>43638</v>
      </c>
      <c r="J25" s="716">
        <f>J24+7</f>
        <v>43639</v>
      </c>
      <c r="K25" s="716">
        <f t="shared" ref="K25" si="34">J25+18</f>
        <v>43657</v>
      </c>
      <c r="L25" s="716">
        <f t="shared" ref="L25" si="35">J25+27</f>
        <v>43666</v>
      </c>
      <c r="M25" s="716">
        <f t="shared" ref="M25" si="36">J25+31</f>
        <v>43670</v>
      </c>
      <c r="N25" s="716">
        <f t="shared" ref="N25" si="37">J25+36</f>
        <v>43675</v>
      </c>
      <c r="O25" s="716"/>
    </row>
    <row r="26" spans="1:20" s="103" customFormat="1" ht="19.899999999999999" customHeight="1">
      <c r="A26" s="617">
        <f>A25+1</f>
        <v>27</v>
      </c>
      <c r="B26" s="732" t="s">
        <v>4749</v>
      </c>
      <c r="C26" s="538" t="str">
        <f>VLOOKUP(LEFT(B26,3),'ships name'!A:C,2,FALSE)</f>
        <v>TIAN CHANG HE</v>
      </c>
      <c r="D26" s="809" t="str">
        <f>VLOOKUP(C26,'ships name'!B:C,2,FALSE)</f>
        <v xml:space="preserve"> </v>
      </c>
      <c r="E26" s="716" t="str">
        <f>TEXT(LEFT(F26,3)-1,"000")&amp;"W"</f>
        <v>032W</v>
      </c>
      <c r="F26" s="732" t="str">
        <f t="shared" ref="F26" si="38">RIGHT(B26,3)&amp;"E"</f>
        <v>033E</v>
      </c>
      <c r="G26" s="732" t="s">
        <v>4753</v>
      </c>
      <c r="H26" s="716">
        <f t="shared" ref="H26" si="39">J26-2</f>
        <v>43644</v>
      </c>
      <c r="I26" s="716">
        <f t="shared" ref="I26" si="40">J26-1</f>
        <v>43645</v>
      </c>
      <c r="J26" s="716">
        <f>J25+7</f>
        <v>43646</v>
      </c>
      <c r="K26" s="716">
        <f t="shared" ref="K26" si="41">J26+18</f>
        <v>43664</v>
      </c>
      <c r="L26" s="716">
        <f t="shared" ref="L26" si="42">J26+27</f>
        <v>43673</v>
      </c>
      <c r="M26" s="716">
        <f t="shared" ref="M26" si="43">J26+31</f>
        <v>43677</v>
      </c>
      <c r="N26" s="716">
        <f t="shared" ref="N26" si="44">J26+36</f>
        <v>43682</v>
      </c>
      <c r="O26" s="716"/>
    </row>
    <row r="27" spans="1:20" s="283" customFormat="1" ht="19.899999999999999" hidden="1" customHeight="1" thickBot="1">
      <c r="A27" s="286"/>
      <c r="B27" s="287"/>
    </row>
    <row r="28" spans="1:20" s="100" customFormat="1" ht="25.9" hidden="1" customHeight="1" thickBot="1">
      <c r="A28" s="1267" t="s">
        <v>3925</v>
      </c>
      <c r="B28" s="1268"/>
      <c r="C28" s="1268"/>
      <c r="D28" s="528"/>
      <c r="E28" s="1269" t="s">
        <v>262</v>
      </c>
      <c r="F28" s="1269"/>
      <c r="G28" s="529"/>
      <c r="H28" s="226" t="s">
        <v>29</v>
      </c>
      <c r="I28" s="226" t="s">
        <v>75</v>
      </c>
      <c r="J28" s="226" t="s">
        <v>29</v>
      </c>
      <c r="K28" s="1274" t="s">
        <v>2</v>
      </c>
      <c r="L28" s="1275"/>
      <c r="M28" s="1275"/>
      <c r="N28" s="1275"/>
      <c r="O28" s="1275"/>
      <c r="P28" s="1276"/>
      <c r="T28" s="276"/>
    </row>
    <row r="29" spans="1:20" s="103" customFormat="1" ht="19.899999999999999" hidden="1" customHeight="1">
      <c r="A29" s="1272" t="s">
        <v>3</v>
      </c>
      <c r="B29" s="1270" t="s">
        <v>4</v>
      </c>
      <c r="C29" s="1270" t="s">
        <v>5</v>
      </c>
      <c r="D29" s="1134" t="s">
        <v>4291</v>
      </c>
      <c r="E29" s="1137" t="s">
        <v>6</v>
      </c>
      <c r="F29" s="1138"/>
      <c r="G29" s="1139"/>
      <c r="H29" s="431" t="s">
        <v>7</v>
      </c>
      <c r="I29" s="431" t="s">
        <v>8</v>
      </c>
      <c r="J29" s="430" t="s">
        <v>9</v>
      </c>
      <c r="K29" s="384" t="s">
        <v>166</v>
      </c>
      <c r="L29" s="386"/>
      <c r="M29" s="386"/>
      <c r="N29" s="442" t="s">
        <v>168</v>
      </c>
      <c r="O29" s="442"/>
      <c r="P29" s="443"/>
    </row>
    <row r="30" spans="1:20" s="103" customFormat="1" ht="35.450000000000003" hidden="1" customHeight="1">
      <c r="A30" s="1272"/>
      <c r="B30" s="1270"/>
      <c r="C30" s="1270"/>
      <c r="D30" s="1116"/>
      <c r="E30" s="1116" t="s">
        <v>13</v>
      </c>
      <c r="F30" s="1092" t="s">
        <v>14</v>
      </c>
      <c r="G30" s="1093"/>
      <c r="H30" s="439" t="s">
        <v>15</v>
      </c>
      <c r="I30" s="439" t="s">
        <v>16</v>
      </c>
      <c r="J30" s="125" t="s">
        <v>17</v>
      </c>
      <c r="K30" s="438" t="s">
        <v>170</v>
      </c>
      <c r="L30" s="388" t="s">
        <v>171</v>
      </c>
      <c r="M30" s="388" t="s">
        <v>3926</v>
      </c>
      <c r="N30" s="433" t="s">
        <v>3713</v>
      </c>
      <c r="O30" s="433" t="s">
        <v>3909</v>
      </c>
      <c r="P30" s="434" t="s">
        <v>3161</v>
      </c>
    </row>
    <row r="31" spans="1:20" s="103" customFormat="1" ht="19.899999999999999" hidden="1" customHeight="1" thickBot="1">
      <c r="A31" s="1273"/>
      <c r="B31" s="1271"/>
      <c r="C31" s="1271"/>
      <c r="D31" s="1117"/>
      <c r="E31" s="1117"/>
      <c r="F31" s="605" t="s">
        <v>4292</v>
      </c>
      <c r="G31" s="536" t="s">
        <v>4293</v>
      </c>
      <c r="H31" s="440"/>
      <c r="I31" s="440" t="s">
        <v>23</v>
      </c>
      <c r="J31" s="441" t="s">
        <v>23</v>
      </c>
      <c r="K31" s="437"/>
      <c r="L31" s="389"/>
      <c r="M31" s="390"/>
      <c r="N31" s="389"/>
      <c r="O31" s="389"/>
      <c r="P31" s="391"/>
    </row>
    <row r="32" spans="1:20" s="103" customFormat="1" ht="19.899999999999999" hidden="1" customHeight="1" thickBot="1">
      <c r="A32" s="708">
        <v>6</v>
      </c>
      <c r="B32" s="709" t="s">
        <v>4406</v>
      </c>
      <c r="C32" s="531" t="e">
        <f>VLOOKUP(LEFT(B32,3),'ships name'!A:C,2,FALSE)</f>
        <v>#N/A</v>
      </c>
      <c r="D32" s="812" t="e">
        <f>VLOOKUP(C32,'ships name'!B:C,2,FALSE)</f>
        <v>#N/A</v>
      </c>
      <c r="E32" s="710" t="e">
        <f>LEFT(F32,3)-1&amp;"W"</f>
        <v>#VALUE!</v>
      </c>
      <c r="F32" s="721" t="str">
        <f>RIGHT(B32,3)&amp;"E"</f>
        <v>ateE</v>
      </c>
      <c r="G32" s="729" t="s">
        <v>4394</v>
      </c>
      <c r="H32" s="710">
        <f>I32-2</f>
        <v>43501</v>
      </c>
      <c r="I32" s="710">
        <f>J32</f>
        <v>43503</v>
      </c>
      <c r="J32" s="711">
        <v>43503</v>
      </c>
      <c r="K32" s="712">
        <f>J32+19</f>
        <v>43522</v>
      </c>
      <c r="L32" s="713">
        <f>J32+28</f>
        <v>43531</v>
      </c>
      <c r="M32" s="713">
        <f>J32+23</f>
        <v>43526</v>
      </c>
      <c r="N32" s="713">
        <f>J32+27</f>
        <v>43530</v>
      </c>
      <c r="O32" s="713">
        <f>J32+31</f>
        <v>43534</v>
      </c>
      <c r="P32" s="714">
        <f>J32+35</f>
        <v>43538</v>
      </c>
    </row>
    <row r="33" spans="1:16" s="103" customFormat="1" ht="19.899999999999999" hidden="1" customHeight="1" thickBot="1">
      <c r="A33" s="723">
        <f>A32+1</f>
        <v>7</v>
      </c>
      <c r="B33" s="709" t="s">
        <v>4406</v>
      </c>
      <c r="C33" s="531" t="e">
        <f>VLOOKUP(LEFT(B33,3),'ships name'!A:C,2,FALSE)</f>
        <v>#N/A</v>
      </c>
      <c r="D33" s="809" t="e">
        <f>VLOOKUP(C33,'ships name'!B:C,2,FALSE)</f>
        <v>#N/A</v>
      </c>
      <c r="E33" s="710" t="e">
        <f t="shared" ref="E33" si="45">LEFT(F33,3)-1&amp;"W"</f>
        <v>#VALUE!</v>
      </c>
      <c r="F33" s="719" t="str">
        <f t="shared" ref="F33" si="46">RIGHT(B33,3)&amp;"E"</f>
        <v>ateE</v>
      </c>
      <c r="G33" s="725" t="s">
        <v>4395</v>
      </c>
      <c r="H33" s="710">
        <f t="shared" ref="H33" si="47">I33-2</f>
        <v>43508</v>
      </c>
      <c r="I33" s="710">
        <f t="shared" ref="I33" si="48">J33</f>
        <v>43510</v>
      </c>
      <c r="J33" s="718">
        <f>J32+7</f>
        <v>43510</v>
      </c>
      <c r="K33" s="717">
        <f t="shared" ref="K33" si="49">J33+19</f>
        <v>43529</v>
      </c>
      <c r="L33" s="716">
        <f t="shared" ref="L33" si="50">J33+28</f>
        <v>43538</v>
      </c>
      <c r="M33" s="716">
        <f t="shared" ref="M33" si="51">J33+23</f>
        <v>43533</v>
      </c>
      <c r="N33" s="716">
        <f t="shared" ref="N33" si="52">J33+27</f>
        <v>43537</v>
      </c>
      <c r="O33" s="716">
        <f t="shared" ref="O33" si="53">J33+31</f>
        <v>43541</v>
      </c>
      <c r="P33" s="720">
        <f t="shared" ref="P33" si="54">J33+35</f>
        <v>43545</v>
      </c>
    </row>
    <row r="34" spans="1:16" s="103" customFormat="1" ht="19.899999999999999" hidden="1" customHeight="1" thickBot="1">
      <c r="A34" s="723">
        <f>A33+1</f>
        <v>8</v>
      </c>
      <c r="B34" s="709" t="s">
        <v>4406</v>
      </c>
      <c r="C34" s="531" t="e">
        <f>VLOOKUP(LEFT(B34,3),'ships name'!A:C,2,FALSE)</f>
        <v>#N/A</v>
      </c>
      <c r="D34" s="809" t="e">
        <f>VLOOKUP(C34,'ships name'!B:C,2,FALSE)</f>
        <v>#N/A</v>
      </c>
      <c r="E34" s="710" t="e">
        <f t="shared" ref="E34" si="55">LEFT(F34,3)-1&amp;"W"</f>
        <v>#VALUE!</v>
      </c>
      <c r="F34" s="724" t="str">
        <f t="shared" ref="F34" si="56">RIGHT(B34,3)&amp;"E"</f>
        <v>ateE</v>
      </c>
      <c r="G34" s="730" t="s">
        <v>4396</v>
      </c>
      <c r="H34" s="710">
        <f t="shared" ref="H34" si="57">I34-2</f>
        <v>43515</v>
      </c>
      <c r="I34" s="710">
        <f t="shared" ref="I34" si="58">J34</f>
        <v>43517</v>
      </c>
      <c r="J34" s="720">
        <f>J33+7</f>
        <v>43517</v>
      </c>
      <c r="K34" s="717">
        <f t="shared" ref="K34" si="59">J34+19</f>
        <v>43536</v>
      </c>
      <c r="L34" s="716">
        <f t="shared" ref="L34" si="60">J34+28</f>
        <v>43545</v>
      </c>
      <c r="M34" s="716">
        <f t="shared" ref="M34" si="61">J34+23</f>
        <v>43540</v>
      </c>
      <c r="N34" s="716">
        <f t="shared" ref="N34" si="62">J34+27</f>
        <v>43544</v>
      </c>
      <c r="O34" s="716">
        <f t="shared" ref="O34" si="63">J34+31</f>
        <v>43548</v>
      </c>
      <c r="P34" s="720">
        <f t="shared" ref="P34" si="64">J34+35</f>
        <v>43552</v>
      </c>
    </row>
    <row r="35" spans="1:16" s="103" customFormat="1" ht="19.899999999999999" hidden="1" customHeight="1" thickBot="1">
      <c r="A35" s="723">
        <f>A34+1</f>
        <v>9</v>
      </c>
      <c r="B35" s="709" t="s">
        <v>4406</v>
      </c>
      <c r="C35" s="531" t="e">
        <f>VLOOKUP(LEFT(B35,3),'ships name'!A:C,2,FALSE)</f>
        <v>#N/A</v>
      </c>
      <c r="D35" s="809" t="e">
        <f>VLOOKUP(C35,'ships name'!B:C,2,FALSE)</f>
        <v>#N/A</v>
      </c>
      <c r="E35" s="710" t="e">
        <f>TEXT(LEFT(F35,3)-1,"000")&amp;"W"</f>
        <v>#VALUE!</v>
      </c>
      <c r="F35" s="719" t="str">
        <f t="shared" ref="F35" si="65">RIGHT(B35,3)&amp;"E"</f>
        <v>ateE</v>
      </c>
      <c r="G35" s="725" t="s">
        <v>4397</v>
      </c>
      <c r="H35" s="710">
        <f t="shared" ref="H35" si="66">I35-2</f>
        <v>43522</v>
      </c>
      <c r="I35" s="710">
        <f t="shared" ref="I35" si="67">J35</f>
        <v>43524</v>
      </c>
      <c r="J35" s="720">
        <f>J34+7</f>
        <v>43524</v>
      </c>
      <c r="K35" s="717">
        <f t="shared" ref="K35" si="68">J35+19</f>
        <v>43543</v>
      </c>
      <c r="L35" s="716">
        <f t="shared" ref="L35" si="69">J35+28</f>
        <v>43552</v>
      </c>
      <c r="M35" s="716">
        <f t="shared" ref="M35" si="70">J35+23</f>
        <v>43547</v>
      </c>
      <c r="N35" s="716">
        <f t="shared" ref="N35" si="71">J35+27</f>
        <v>43551</v>
      </c>
      <c r="O35" s="716">
        <f t="shared" ref="O35" si="72">J35+31</f>
        <v>43555</v>
      </c>
      <c r="P35" s="720">
        <f t="shared" ref="P35" si="73">J35+35</f>
        <v>43559</v>
      </c>
    </row>
    <row r="36" spans="1:16" s="103" customFormat="1" ht="19.899999999999999" hidden="1" customHeight="1" thickBot="1">
      <c r="A36" s="723">
        <f>A35+1</f>
        <v>10</v>
      </c>
      <c r="B36" s="709" t="s">
        <v>4406</v>
      </c>
      <c r="C36" s="531" t="e">
        <f>VLOOKUP(LEFT(B36,3),'ships name'!A:C,2,FALSE)</f>
        <v>#N/A</v>
      </c>
      <c r="D36" s="809" t="e">
        <f>VLOOKUP(C36,'ships name'!B:C,2,FALSE)</f>
        <v>#N/A</v>
      </c>
      <c r="E36" s="710" t="e">
        <f>TEXT(LEFT(F36,3)-1,"000")&amp;"W"</f>
        <v>#VALUE!</v>
      </c>
      <c r="F36" s="719" t="str">
        <f t="shared" ref="F36" si="74">RIGHT(B36,3)&amp;"E"</f>
        <v>ateE</v>
      </c>
      <c r="G36" s="725" t="s">
        <v>4398</v>
      </c>
      <c r="H36" s="710">
        <f t="shared" ref="H36" si="75">I36-2</f>
        <v>43529</v>
      </c>
      <c r="I36" s="716">
        <f t="shared" ref="I36" si="76">J36</f>
        <v>43531</v>
      </c>
      <c r="J36" s="720">
        <f>J35+7</f>
        <v>43531</v>
      </c>
      <c r="K36" s="717">
        <f t="shared" ref="K36" si="77">J36+19</f>
        <v>43550</v>
      </c>
      <c r="L36" s="716">
        <f t="shared" ref="L36" si="78">J36+28</f>
        <v>43559</v>
      </c>
      <c r="M36" s="716">
        <f t="shared" ref="M36" si="79">J36+23</f>
        <v>43554</v>
      </c>
      <c r="N36" s="716">
        <f t="shared" ref="N36" si="80">J36+27</f>
        <v>43558</v>
      </c>
      <c r="O36" s="716">
        <f t="shared" ref="O36" si="81">J36+31</f>
        <v>43562</v>
      </c>
      <c r="P36" s="720">
        <f t="shared" ref="P36" si="82">J36+35</f>
        <v>43566</v>
      </c>
    </row>
    <row r="37" spans="1:16" ht="14.25" hidden="1" customHeight="1">
      <c r="A37" s="471"/>
      <c r="B37" s="454"/>
      <c r="C37" s="455"/>
      <c r="D37" s="455"/>
      <c r="E37" s="455"/>
      <c r="F37" s="455"/>
      <c r="G37" s="455"/>
      <c r="H37" s="455"/>
      <c r="I37" s="455"/>
      <c r="J37" s="455"/>
      <c r="K37" s="455"/>
      <c r="L37" s="455"/>
      <c r="M37" s="455"/>
      <c r="N37" s="455"/>
      <c r="O37" s="455"/>
      <c r="P37" s="455"/>
    </row>
    <row r="38" spans="1:16" ht="21.6" customHeight="1" thickBot="1"/>
    <row r="39" spans="1:16" ht="19.899999999999999" customHeight="1">
      <c r="A39" s="735" t="s">
        <v>184</v>
      </c>
      <c r="B39" s="734"/>
      <c r="C39" s="734"/>
      <c r="D39" s="734"/>
      <c r="E39" s="734" t="s">
        <v>185</v>
      </c>
      <c r="F39" s="734"/>
      <c r="G39" s="251"/>
      <c r="H39" s="251" t="s">
        <v>42</v>
      </c>
      <c r="I39" s="251"/>
      <c r="J39" s="251"/>
      <c r="K39" s="1279" t="s">
        <v>2</v>
      </c>
      <c r="L39" s="1183"/>
      <c r="M39" s="1183"/>
      <c r="N39" s="1183"/>
      <c r="O39" s="1184"/>
    </row>
    <row r="40" spans="1:16" ht="19.899999999999999" customHeight="1">
      <c r="A40" s="1278" t="s">
        <v>3</v>
      </c>
      <c r="B40" s="1277" t="s">
        <v>4</v>
      </c>
      <c r="C40" s="1277" t="s">
        <v>5</v>
      </c>
      <c r="D40" s="1134" t="s">
        <v>4291</v>
      </c>
      <c r="E40" s="1137" t="s">
        <v>6</v>
      </c>
      <c r="F40" s="1138"/>
      <c r="G40" s="1139"/>
      <c r="H40" s="556" t="s">
        <v>7</v>
      </c>
      <c r="I40" s="738" t="s">
        <v>8</v>
      </c>
      <c r="J40" s="241" t="s">
        <v>9</v>
      </c>
      <c r="K40" s="739" t="s">
        <v>186</v>
      </c>
      <c r="L40" s="138" t="s">
        <v>187</v>
      </c>
      <c r="M40" s="535" t="s">
        <v>179</v>
      </c>
      <c r="N40" s="535" t="s">
        <v>188</v>
      </c>
      <c r="O40" s="696" t="s">
        <v>189</v>
      </c>
    </row>
    <row r="41" spans="1:16" ht="19.899999999999999" customHeight="1">
      <c r="A41" s="1272"/>
      <c r="B41" s="1270"/>
      <c r="C41" s="1270"/>
      <c r="D41" s="1116"/>
      <c r="E41" s="1116" t="s">
        <v>13</v>
      </c>
      <c r="F41" s="1092" t="s">
        <v>14</v>
      </c>
      <c r="G41" s="1093"/>
      <c r="H41" s="125" t="s">
        <v>15</v>
      </c>
      <c r="I41" s="439" t="s">
        <v>16</v>
      </c>
      <c r="J41" s="533" t="s">
        <v>17</v>
      </c>
      <c r="K41" s="739" t="s">
        <v>192</v>
      </c>
      <c r="L41" s="138" t="s">
        <v>170</v>
      </c>
      <c r="M41" s="535" t="s">
        <v>170</v>
      </c>
      <c r="N41" s="535" t="s">
        <v>193</v>
      </c>
      <c r="O41" s="696" t="s">
        <v>194</v>
      </c>
    </row>
    <row r="42" spans="1:16" ht="19.899999999999999" customHeight="1" thickBot="1">
      <c r="A42" s="1273"/>
      <c r="B42" s="1271"/>
      <c r="C42" s="1271"/>
      <c r="D42" s="1117"/>
      <c r="E42" s="1117"/>
      <c r="F42" s="605" t="s">
        <v>4292</v>
      </c>
      <c r="G42" s="536" t="s">
        <v>4293</v>
      </c>
      <c r="H42" s="616" t="s">
        <v>195</v>
      </c>
      <c r="I42" s="740" t="s">
        <v>195</v>
      </c>
      <c r="J42" s="741" t="s">
        <v>195</v>
      </c>
      <c r="K42" s="742" t="s">
        <v>36</v>
      </c>
      <c r="L42" s="743" t="s">
        <v>50</v>
      </c>
      <c r="M42" s="536" t="s">
        <v>177</v>
      </c>
      <c r="N42" s="536" t="s">
        <v>55</v>
      </c>
      <c r="O42" s="441" t="s">
        <v>69</v>
      </c>
    </row>
    <row r="43" spans="1:16" ht="19.899999999999999" customHeight="1">
      <c r="A43" s="722">
        <v>23</v>
      </c>
      <c r="B43" s="722" t="s">
        <v>4754</v>
      </c>
      <c r="C43" s="531" t="str">
        <f>VLOOKUP(LEFT(B43,3),'ships name'!A:C,2,FALSE)</f>
        <v>COSCO BEIJING</v>
      </c>
      <c r="D43" s="812" t="str">
        <f>VLOOKUP(C43,'ships name'!B:C,2,FALSE)</f>
        <v>东方远京</v>
      </c>
      <c r="E43" s="722"/>
      <c r="F43" s="716" t="str">
        <f>LEFT(G43,6)</f>
        <v>0PP3XE</v>
      </c>
      <c r="G43" s="710" t="s">
        <v>4759</v>
      </c>
      <c r="H43" s="710">
        <f>I43</f>
        <v>43623</v>
      </c>
      <c r="I43" s="710">
        <f>J43</f>
        <v>43623</v>
      </c>
      <c r="J43" s="710">
        <v>43623</v>
      </c>
      <c r="K43" s="726">
        <f>J43+19</f>
        <v>43642</v>
      </c>
      <c r="L43" s="737">
        <f>J43+29</f>
        <v>43652</v>
      </c>
      <c r="M43" s="737">
        <f>J43+24</f>
        <v>43647</v>
      </c>
      <c r="N43" s="737">
        <f>J43+32</f>
        <v>43655</v>
      </c>
      <c r="O43" s="737">
        <f>J43+8</f>
        <v>43631</v>
      </c>
    </row>
    <row r="44" spans="1:16" ht="19.899999999999999" customHeight="1">
      <c r="A44" s="733">
        <f>A43+1</f>
        <v>24</v>
      </c>
      <c r="B44" s="733" t="s">
        <v>4755</v>
      </c>
      <c r="C44" s="538" t="str">
        <f>VLOOKUP(LEFT(B44,3),'ships name'!A:C,2,FALSE)</f>
        <v>CMA CGM LISA MARIE</v>
      </c>
      <c r="D44" s="809" t="str">
        <f>VLOOKUP(C44,'ships name'!B:C,2,FALSE)</f>
        <v xml:space="preserve"> </v>
      </c>
      <c r="E44" s="733"/>
      <c r="F44" s="716" t="str">
        <f>LEFT(G44,6)</f>
        <v>0PP3ZE</v>
      </c>
      <c r="G44" s="716" t="s">
        <v>4760</v>
      </c>
      <c r="H44" s="716">
        <f t="shared" ref="H44:I47" si="83">H43+7</f>
        <v>43630</v>
      </c>
      <c r="I44" s="716">
        <f t="shared" si="83"/>
        <v>43630</v>
      </c>
      <c r="J44" s="716">
        <f>I44</f>
        <v>43630</v>
      </c>
      <c r="K44" s="736">
        <f>J44+19</f>
        <v>43649</v>
      </c>
      <c r="L44" s="727">
        <f t="shared" ref="L44" si="84">J44+29</f>
        <v>43659</v>
      </c>
      <c r="M44" s="727">
        <f t="shared" ref="M44" si="85">J44+24</f>
        <v>43654</v>
      </c>
      <c r="N44" s="727">
        <f t="shared" ref="N44" si="86">J44+32</f>
        <v>43662</v>
      </c>
      <c r="O44" s="727">
        <f t="shared" ref="O44" si="87">J44+8</f>
        <v>43638</v>
      </c>
    </row>
    <row r="45" spans="1:16" ht="19.899999999999999" customHeight="1">
      <c r="A45" s="733">
        <f>A44+1</f>
        <v>25</v>
      </c>
      <c r="B45" s="733" t="s">
        <v>4756</v>
      </c>
      <c r="C45" s="538" t="str">
        <f>VLOOKUP(LEFT(B45,3),'ships name'!A:C,2,FALSE)</f>
        <v>CSAV TRANCURA</v>
      </c>
      <c r="D45" s="809" t="str">
        <f>VLOOKUP(C45,'ships name'!B:C,2,FALSE)</f>
        <v>智利特兰库拉</v>
      </c>
      <c r="E45" s="733"/>
      <c r="F45" s="716" t="str">
        <f>LEFT(G45,6)</f>
        <v>0PP41E</v>
      </c>
      <c r="G45" s="716" t="s">
        <v>4761</v>
      </c>
      <c r="H45" s="716">
        <f t="shared" si="83"/>
        <v>43637</v>
      </c>
      <c r="I45" s="716">
        <f t="shared" si="83"/>
        <v>43637</v>
      </c>
      <c r="J45" s="716">
        <f>I45</f>
        <v>43637</v>
      </c>
      <c r="K45" s="736">
        <f>J45+19</f>
        <v>43656</v>
      </c>
      <c r="L45" s="727">
        <f t="shared" ref="L45" si="88">J45+29</f>
        <v>43666</v>
      </c>
      <c r="M45" s="727">
        <f t="shared" ref="M45" si="89">J45+24</f>
        <v>43661</v>
      </c>
      <c r="N45" s="727">
        <f t="shared" ref="N45" si="90">J45+32</f>
        <v>43669</v>
      </c>
      <c r="O45" s="727">
        <f t="shared" ref="O45" si="91">J45+8</f>
        <v>43645</v>
      </c>
    </row>
    <row r="46" spans="1:16" ht="19.899999999999999" customHeight="1">
      <c r="A46" s="733">
        <f>A45+1</f>
        <v>26</v>
      </c>
      <c r="B46" s="733" t="s">
        <v>4757</v>
      </c>
      <c r="C46" s="538" t="str">
        <f>VLOOKUP(LEFT(B46,3),'ships name'!A:C,2,FALSE)</f>
        <v>SANTA LORETTA</v>
      </c>
      <c r="D46" s="809" t="str">
        <f>VLOOKUP(C46,'ships name'!B:C,2,FALSE)</f>
        <v xml:space="preserve"> </v>
      </c>
      <c r="E46" s="733"/>
      <c r="F46" s="716" t="str">
        <f>RIGHT(B46,3)&amp;"E"</f>
        <v>049E</v>
      </c>
      <c r="G46" s="716" t="s">
        <v>4762</v>
      </c>
      <c r="H46" s="716">
        <f t="shared" si="83"/>
        <v>43644</v>
      </c>
      <c r="I46" s="716">
        <f t="shared" si="83"/>
        <v>43644</v>
      </c>
      <c r="J46" s="716">
        <f>I46</f>
        <v>43644</v>
      </c>
      <c r="K46" s="736">
        <f>J46+19</f>
        <v>43663</v>
      </c>
      <c r="L46" s="727">
        <f t="shared" ref="L46" si="92">J46+29</f>
        <v>43673</v>
      </c>
      <c r="M46" s="727">
        <f t="shared" ref="M46" si="93">J46+24</f>
        <v>43668</v>
      </c>
      <c r="N46" s="727">
        <f t="shared" ref="N46" si="94">J46+32</f>
        <v>43676</v>
      </c>
      <c r="O46" s="727">
        <f t="shared" ref="O46" si="95">J46+8</f>
        <v>43652</v>
      </c>
    </row>
    <row r="47" spans="1:16" ht="19.899999999999999" customHeight="1">
      <c r="A47" s="733">
        <f>A46+1</f>
        <v>27</v>
      </c>
      <c r="B47" s="733" t="s">
        <v>4758</v>
      </c>
      <c r="C47" s="538" t="str">
        <f>VLOOKUP(LEFT(B47,3),'ships name'!A:C,2,FALSE)</f>
        <v>APL PHOENIX</v>
      </c>
      <c r="D47" s="809" t="str">
        <f>VLOOKUP(C47,'ships name'!B:C,2,FALSE)</f>
        <v xml:space="preserve"> </v>
      </c>
      <c r="E47" s="733"/>
      <c r="F47" s="716" t="str">
        <f>LEFT(G47,6)</f>
        <v>0PP45E</v>
      </c>
      <c r="G47" s="716" t="s">
        <v>4763</v>
      </c>
      <c r="H47" s="716">
        <f t="shared" si="83"/>
        <v>43651</v>
      </c>
      <c r="I47" s="716">
        <f t="shared" si="83"/>
        <v>43651</v>
      </c>
      <c r="J47" s="716">
        <f>I47</f>
        <v>43651</v>
      </c>
      <c r="K47" s="736">
        <f>J47+19</f>
        <v>43670</v>
      </c>
      <c r="L47" s="727">
        <f t="shared" ref="L47" si="96">J47+29</f>
        <v>43680</v>
      </c>
      <c r="M47" s="727">
        <f t="shared" ref="M47" si="97">J47+24</f>
        <v>43675</v>
      </c>
      <c r="N47" s="727">
        <f t="shared" ref="N47" si="98">J47+32</f>
        <v>43683</v>
      </c>
      <c r="O47" s="727">
        <f t="shared" ref="O47" si="99">J47+8</f>
        <v>43659</v>
      </c>
    </row>
    <row r="48" spans="1:16" ht="14.25" customHeight="1">
      <c r="G48" s="174" t="s">
        <v>29</v>
      </c>
    </row>
    <row r="50" spans="1:2" ht="19.899999999999999" customHeight="1">
      <c r="A50" s="158" t="s">
        <v>4008</v>
      </c>
      <c r="B50" s="446"/>
    </row>
    <row r="51" spans="1:2" ht="19.899999999999999" customHeight="1">
      <c r="A51" s="159" t="s">
        <v>4009</v>
      </c>
      <c r="B51" s="446"/>
    </row>
    <row r="52" spans="1:2" ht="23.45" customHeight="1">
      <c r="A52" s="160" t="s">
        <v>85</v>
      </c>
    </row>
  </sheetData>
  <mergeCells count="41">
    <mergeCell ref="K28:P28"/>
    <mergeCell ref="E20:E21"/>
    <mergeCell ref="K18:O18"/>
    <mergeCell ref="E18:F18"/>
    <mergeCell ref="D40:D42"/>
    <mergeCell ref="E40:G40"/>
    <mergeCell ref="E41:E42"/>
    <mergeCell ref="F41:G41"/>
    <mergeCell ref="K39:O39"/>
    <mergeCell ref="E30:E31"/>
    <mergeCell ref="E28:F28"/>
    <mergeCell ref="D29:D31"/>
    <mergeCell ref="E29:G29"/>
    <mergeCell ref="F30:G30"/>
    <mergeCell ref="D19:D21"/>
    <mergeCell ref="E19:G19"/>
    <mergeCell ref="B40:B42"/>
    <mergeCell ref="A40:A42"/>
    <mergeCell ref="A18:C18"/>
    <mergeCell ref="A19:A21"/>
    <mergeCell ref="B19:B21"/>
    <mergeCell ref="C19:C21"/>
    <mergeCell ref="C40:C42"/>
    <mergeCell ref="A29:A31"/>
    <mergeCell ref="B29:B31"/>
    <mergeCell ref="C29:C31"/>
    <mergeCell ref="A28:C28"/>
    <mergeCell ref="F20:G20"/>
    <mergeCell ref="A2:P2"/>
    <mergeCell ref="A3:P3"/>
    <mergeCell ref="A4:P4"/>
    <mergeCell ref="E10:E11"/>
    <mergeCell ref="A8:C8"/>
    <mergeCell ref="E8:F8"/>
    <mergeCell ref="C9:C11"/>
    <mergeCell ref="A9:A11"/>
    <mergeCell ref="B9:B11"/>
    <mergeCell ref="D9:D11"/>
    <mergeCell ref="E9:G9"/>
    <mergeCell ref="F10:G10"/>
    <mergeCell ref="K8:O8"/>
  </mergeCells>
  <pageMargins left="0.75" right="0.75" top="1" bottom="1" header="0.5" footer="0.5"/>
  <pageSetup paperSize="9" scale="2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showGridLines="0" topLeftCell="A21" zoomScale="85" zoomScaleNormal="85" workbookViewId="0">
      <selection activeCell="A3" sqref="A3:N3"/>
    </sheetView>
  </sheetViews>
  <sheetFormatPr defaultColWidth="8.85546875" defaultRowHeight="14.25" customHeight="1"/>
  <cols>
    <col min="1" max="1" width="4.85546875" style="172" customWidth="1"/>
    <col min="2" max="2" width="10.5703125" style="173" customWidth="1"/>
    <col min="3" max="3" width="27.140625" style="174" customWidth="1"/>
    <col min="4" max="4" width="24.28515625" style="174" customWidth="1"/>
    <col min="5" max="6" width="12.28515625" style="174" customWidth="1"/>
    <col min="7" max="7" width="15.140625" style="174" customWidth="1"/>
    <col min="8" max="8" width="14.42578125" style="174" customWidth="1"/>
    <col min="9" max="9" width="16" style="174" customWidth="1"/>
    <col min="10" max="10" width="15.140625" style="174" customWidth="1"/>
    <col min="11" max="12" width="17.28515625" style="174" customWidth="1"/>
    <col min="13" max="13" width="16.5703125" style="174" customWidth="1"/>
    <col min="14" max="14" width="21.7109375" style="174" customWidth="1"/>
    <col min="15" max="15" width="16.42578125" style="174" customWidth="1"/>
    <col min="16" max="16" width="17.5703125" style="174" customWidth="1"/>
    <col min="17" max="21" width="15.5703125" style="174" customWidth="1"/>
    <col min="22" max="22" width="19.140625" style="174" customWidth="1"/>
    <col min="23" max="16384" width="8.85546875" style="174"/>
  </cols>
  <sheetData>
    <row r="1" spans="1:15" ht="28.15" customHeight="1"/>
    <row r="2" spans="1:15" ht="28.15" customHeight="1">
      <c r="A2" s="1265" t="s">
        <v>0</v>
      </c>
      <c r="B2" s="1265"/>
      <c r="C2" s="1265"/>
      <c r="D2" s="1265"/>
      <c r="E2" s="1265"/>
      <c r="F2" s="1265"/>
      <c r="G2" s="1265"/>
      <c r="H2" s="1265"/>
      <c r="I2" s="1265"/>
      <c r="J2" s="1265"/>
      <c r="K2" s="1265"/>
      <c r="L2" s="1265"/>
      <c r="M2" s="1265"/>
      <c r="N2" s="1265"/>
    </row>
    <row r="3" spans="1:15" ht="28.15" customHeight="1">
      <c r="A3" s="1095"/>
      <c r="B3" s="1095"/>
      <c r="C3" s="1095"/>
      <c r="D3" s="1095"/>
      <c r="E3" s="1095"/>
      <c r="F3" s="1095"/>
      <c r="G3" s="1095"/>
      <c r="H3" s="1095"/>
      <c r="I3" s="1095"/>
      <c r="J3" s="1095"/>
      <c r="K3" s="1095"/>
      <c r="L3" s="1095"/>
      <c r="M3" s="1095"/>
      <c r="N3" s="1095"/>
    </row>
    <row r="4" spans="1:15" ht="28.15" customHeight="1">
      <c r="A4" s="1265" t="str">
        <f>IA!A4</f>
        <v>2019年06月船期表</v>
      </c>
      <c r="B4" s="1265"/>
      <c r="C4" s="1265"/>
      <c r="D4" s="1265"/>
      <c r="E4" s="1265"/>
      <c r="F4" s="1265"/>
      <c r="G4" s="1265"/>
      <c r="H4" s="1265"/>
      <c r="I4" s="1265"/>
      <c r="J4" s="1265"/>
      <c r="K4" s="1265"/>
      <c r="L4" s="1265"/>
      <c r="M4" s="1265"/>
      <c r="N4" s="1265"/>
    </row>
    <row r="5" spans="1:15" ht="28.15" customHeight="1"/>
    <row r="6" spans="1:15" s="103" customFormat="1" ht="19.899999999999999" customHeight="1">
      <c r="A6" s="101"/>
      <c r="B6" s="102"/>
    </row>
    <row r="7" spans="1:15" ht="19.899999999999999" hidden="1" customHeight="1" thickBot="1">
      <c r="A7" s="1282" t="s">
        <v>208</v>
      </c>
      <c r="B7" s="1283"/>
      <c r="C7" s="1283"/>
      <c r="D7" s="532"/>
      <c r="E7" s="534" t="s">
        <v>74</v>
      </c>
      <c r="F7" s="251"/>
      <c r="G7" s="251"/>
      <c r="H7" s="251" t="s">
        <v>75</v>
      </c>
      <c r="I7" s="251"/>
      <c r="J7" s="251"/>
      <c r="K7" s="1185" t="s">
        <v>2</v>
      </c>
      <c r="L7" s="1186"/>
      <c r="M7" s="1186"/>
      <c r="N7" s="1186"/>
      <c r="O7" s="1236"/>
    </row>
    <row r="8" spans="1:15" ht="19.899999999999999" hidden="1" customHeight="1">
      <c r="A8" s="1278" t="s">
        <v>3</v>
      </c>
      <c r="B8" s="1277" t="s">
        <v>4</v>
      </c>
      <c r="C8" s="1277" t="s">
        <v>5</v>
      </c>
      <c r="D8" s="728"/>
      <c r="E8" s="1284" t="s">
        <v>6</v>
      </c>
      <c r="F8" s="1285"/>
      <c r="G8" s="241"/>
      <c r="H8" s="176" t="s">
        <v>7</v>
      </c>
      <c r="I8" s="222" t="s">
        <v>8</v>
      </c>
      <c r="J8" s="241" t="s">
        <v>9</v>
      </c>
      <c r="K8" s="397"/>
      <c r="L8" s="401" t="s">
        <v>224</v>
      </c>
      <c r="M8" s="401" t="s">
        <v>3289</v>
      </c>
      <c r="N8" s="402" t="s">
        <v>3290</v>
      </c>
      <c r="O8" s="277" t="s">
        <v>223</v>
      </c>
    </row>
    <row r="9" spans="1:15" ht="19.899999999999999" hidden="1" customHeight="1">
      <c r="A9" s="1272"/>
      <c r="B9" s="1270"/>
      <c r="C9" s="1270"/>
      <c r="D9" s="530"/>
      <c r="E9" s="1297" t="s">
        <v>13</v>
      </c>
      <c r="F9" s="1298" t="s">
        <v>3183</v>
      </c>
      <c r="G9" s="751"/>
      <c r="H9" s="125" t="s">
        <v>15</v>
      </c>
      <c r="I9" s="106" t="s">
        <v>16</v>
      </c>
      <c r="J9" s="242" t="s">
        <v>17</v>
      </c>
      <c r="K9" s="404"/>
      <c r="L9" s="255" t="s">
        <v>226</v>
      </c>
      <c r="M9" s="399" t="s">
        <v>225</v>
      </c>
      <c r="N9" s="403" t="s">
        <v>228</v>
      </c>
      <c r="O9" s="398" t="s">
        <v>3752</v>
      </c>
    </row>
    <row r="10" spans="1:15" ht="19.899999999999999" hidden="1" customHeight="1" thickBot="1">
      <c r="A10" s="1273"/>
      <c r="B10" s="1271"/>
      <c r="C10" s="1271"/>
      <c r="D10" s="527"/>
      <c r="E10" s="1159"/>
      <c r="F10" s="1299"/>
      <c r="G10" s="752"/>
      <c r="H10" s="127" t="s">
        <v>471</v>
      </c>
      <c r="I10" s="107" t="s">
        <v>47</v>
      </c>
      <c r="J10" s="243" t="s">
        <v>47</v>
      </c>
      <c r="K10" s="256"/>
      <c r="L10" s="257"/>
      <c r="M10" s="400"/>
      <c r="N10" s="238"/>
      <c r="O10" s="358"/>
    </row>
    <row r="11" spans="1:15" ht="19.899999999999999" hidden="1" customHeight="1">
      <c r="A11" s="1288">
        <v>19</v>
      </c>
      <c r="B11" s="1328"/>
      <c r="C11" s="110" t="e">
        <f>VLOOKUP((LEFT(B11,3)),'ships name'!A:C,2,FALSE)</f>
        <v>#N/A</v>
      </c>
      <c r="D11" s="558"/>
      <c r="E11" s="1149" t="str">
        <f>RIGHT(B11,3)&amp;"W"</f>
        <v>W</v>
      </c>
      <c r="F11" s="1149" t="s">
        <v>3927</v>
      </c>
      <c r="G11" s="500"/>
      <c r="H11" s="1349">
        <f>I11-1</f>
        <v>43225</v>
      </c>
      <c r="I11" s="1355">
        <f>J11-1</f>
        <v>43226</v>
      </c>
      <c r="J11" s="1293">
        <v>43227</v>
      </c>
      <c r="K11" s="1367">
        <f>J11+21</f>
        <v>43248</v>
      </c>
      <c r="L11" s="1372">
        <f>J11+28</f>
        <v>43255</v>
      </c>
      <c r="M11" s="1372">
        <f>J11+31</f>
        <v>43258</v>
      </c>
      <c r="N11" s="1425">
        <f>J11+33</f>
        <v>43260</v>
      </c>
      <c r="O11" s="1294">
        <f t="shared" ref="O11" si="0">J11+26</f>
        <v>43253</v>
      </c>
    </row>
    <row r="12" spans="1:15" ht="19.899999999999999" hidden="1" customHeight="1">
      <c r="A12" s="1289"/>
      <c r="B12" s="1313"/>
      <c r="C12" s="109" t="e">
        <f>VLOOKUP((LEFT(B11,3)),'ships name'!A:C,3,FALSE)</f>
        <v>#N/A</v>
      </c>
      <c r="D12" s="493"/>
      <c r="E12" s="1150"/>
      <c r="F12" s="1150"/>
      <c r="G12" s="501"/>
      <c r="H12" s="1350"/>
      <c r="I12" s="1356"/>
      <c r="J12" s="1294"/>
      <c r="K12" s="1368"/>
      <c r="L12" s="1373"/>
      <c r="M12" s="1373"/>
      <c r="N12" s="1415"/>
      <c r="O12" s="1421"/>
    </row>
    <row r="13" spans="1:15" ht="19.899999999999999" hidden="1" customHeight="1">
      <c r="A13" s="1290">
        <f>A11+1</f>
        <v>20</v>
      </c>
      <c r="B13" s="1329"/>
      <c r="C13" s="110" t="e">
        <f>VLOOKUP((LEFT(B13,3)),'ships name'!A:C,2,FALSE)</f>
        <v>#N/A</v>
      </c>
      <c r="D13" s="558"/>
      <c r="E13" s="1149" t="str">
        <f>RIGHT(B13,3)&amp;"W"</f>
        <v>W</v>
      </c>
      <c r="F13" s="1149" t="str">
        <f>RIGHT(B13,3)&amp;"E"</f>
        <v>E</v>
      </c>
      <c r="G13" s="500"/>
      <c r="H13" s="1351">
        <f t="shared" ref="H13:N13" si="1">H11+7</f>
        <v>43232</v>
      </c>
      <c r="I13" s="1355">
        <f t="shared" ref="I13:I15" si="2">J13-1</f>
        <v>43233</v>
      </c>
      <c r="J13" s="1295">
        <f>J11+7</f>
        <v>43234</v>
      </c>
      <c r="K13" s="1369">
        <f t="shared" si="1"/>
        <v>43255</v>
      </c>
      <c r="L13" s="1149">
        <f t="shared" si="1"/>
        <v>43262</v>
      </c>
      <c r="M13" s="1374">
        <f t="shared" si="1"/>
        <v>43265</v>
      </c>
      <c r="N13" s="1260">
        <f t="shared" si="1"/>
        <v>43267</v>
      </c>
      <c r="O13" s="1422">
        <f t="shared" ref="O13" si="3">J13+26</f>
        <v>43260</v>
      </c>
    </row>
    <row r="14" spans="1:15" ht="19.899999999999999" hidden="1" customHeight="1" thickBot="1">
      <c r="A14" s="1291"/>
      <c r="B14" s="1330"/>
      <c r="C14" s="109" t="e">
        <f>VLOOKUP((LEFT(B13,3)),'ships name'!A:C,3,FALSE)</f>
        <v>#N/A</v>
      </c>
      <c r="D14" s="493"/>
      <c r="E14" s="1150"/>
      <c r="F14" s="1150"/>
      <c r="G14" s="501"/>
      <c r="H14" s="1351"/>
      <c r="I14" s="1356"/>
      <c r="J14" s="1296"/>
      <c r="K14" s="1370"/>
      <c r="L14" s="1151"/>
      <c r="M14" s="1375"/>
      <c r="N14" s="1151"/>
      <c r="O14" s="1423"/>
    </row>
    <row r="15" spans="1:15" ht="19.899999999999999" hidden="1" customHeight="1">
      <c r="A15" s="1290">
        <f>A13+1</f>
        <v>21</v>
      </c>
      <c r="B15" s="1329"/>
      <c r="C15" s="110" t="e">
        <f>VLOOKUP((LEFT(B15,3)),'ships name'!A:C,2,FALSE)</f>
        <v>#N/A</v>
      </c>
      <c r="D15" s="558"/>
      <c r="E15" s="1149" t="str">
        <f>RIGHT(B15,3)&amp;"W"</f>
        <v>W</v>
      </c>
      <c r="F15" s="1149" t="s">
        <v>3928</v>
      </c>
      <c r="G15" s="500"/>
      <c r="H15" s="1351">
        <f t="shared" ref="H15:N15" si="4">H13+7</f>
        <v>43239</v>
      </c>
      <c r="I15" s="1355">
        <f t="shared" si="2"/>
        <v>43240</v>
      </c>
      <c r="J15" s="1295">
        <f t="shared" ref="J15:J17" si="5">J13+7</f>
        <v>43241</v>
      </c>
      <c r="K15" s="1369">
        <f t="shared" si="4"/>
        <v>43262</v>
      </c>
      <c r="L15" s="1149">
        <f t="shared" si="4"/>
        <v>43269</v>
      </c>
      <c r="M15" s="1374">
        <f t="shared" si="4"/>
        <v>43272</v>
      </c>
      <c r="N15" s="1149">
        <f t="shared" si="4"/>
        <v>43274</v>
      </c>
      <c r="O15" s="1422">
        <f t="shared" ref="O15" si="6">J15+26</f>
        <v>43267</v>
      </c>
    </row>
    <row r="16" spans="1:15" ht="19.899999999999999" hidden="1" customHeight="1">
      <c r="A16" s="1291"/>
      <c r="B16" s="1313"/>
      <c r="C16" s="109" t="e">
        <f>VLOOKUP((LEFT(B15,3)),'ships name'!A:C,3,FALSE)</f>
        <v>#N/A</v>
      </c>
      <c r="D16" s="493"/>
      <c r="E16" s="1150"/>
      <c r="F16" s="1150"/>
      <c r="G16" s="501"/>
      <c r="H16" s="1351"/>
      <c r="I16" s="1356"/>
      <c r="J16" s="1296"/>
      <c r="K16" s="1370"/>
      <c r="L16" s="1151"/>
      <c r="M16" s="1375"/>
      <c r="N16" s="1151"/>
      <c r="O16" s="1423"/>
    </row>
    <row r="17" spans="1:22" ht="19.899999999999999" hidden="1" customHeight="1">
      <c r="A17" s="1290">
        <f>A15+1</f>
        <v>22</v>
      </c>
      <c r="B17" s="1329"/>
      <c r="C17" s="110" t="e">
        <f>VLOOKUP((LEFT(B17,3)),'ships name'!A:C,2,FALSE)</f>
        <v>#N/A</v>
      </c>
      <c r="D17" s="558"/>
      <c r="E17" s="1149" t="str">
        <f>RIGHT(B17,3)&amp;"W"</f>
        <v>W</v>
      </c>
      <c r="F17" s="1149" t="str">
        <f>RIGHT(B17,3)&amp;"E"</f>
        <v>E</v>
      </c>
      <c r="G17" s="500"/>
      <c r="H17" s="1351">
        <f>I17-2</f>
        <v>43246</v>
      </c>
      <c r="I17" s="1357">
        <f>J17</f>
        <v>43248</v>
      </c>
      <c r="J17" s="1295">
        <f t="shared" si="5"/>
        <v>43248</v>
      </c>
      <c r="K17" s="1344"/>
      <c r="L17" s="1149">
        <f t="shared" ref="L17:N17" si="7">L15+7</f>
        <v>43276</v>
      </c>
      <c r="M17" s="1374">
        <f t="shared" si="7"/>
        <v>43279</v>
      </c>
      <c r="N17" s="1149">
        <f t="shared" si="7"/>
        <v>43281</v>
      </c>
      <c r="O17" s="1422">
        <f>J17+26</f>
        <v>43274</v>
      </c>
    </row>
    <row r="18" spans="1:22" ht="19.899999999999999" hidden="1" customHeight="1">
      <c r="A18" s="1291"/>
      <c r="B18" s="1313"/>
      <c r="C18" s="109" t="e">
        <f>VLOOKUP((LEFT(B17,3)),'ships name'!A:C,3,FALSE)</f>
        <v>#N/A</v>
      </c>
      <c r="D18" s="493"/>
      <c r="E18" s="1150"/>
      <c r="F18" s="1150"/>
      <c r="G18" s="501"/>
      <c r="H18" s="1351"/>
      <c r="I18" s="1358"/>
      <c r="J18" s="1296"/>
      <c r="K18" s="1371"/>
      <c r="L18" s="1151"/>
      <c r="M18" s="1375"/>
      <c r="N18" s="1151"/>
      <c r="O18" s="1423"/>
    </row>
    <row r="19" spans="1:22" ht="19.899999999999999" hidden="1" customHeight="1">
      <c r="A19" s="1291">
        <f>A17+1</f>
        <v>23</v>
      </c>
      <c r="B19" s="1329"/>
      <c r="C19" s="110" t="e">
        <f>VLOOKUP((LEFT(B19,3)),'ships name'!A:C,2,FALSE)</f>
        <v>#N/A</v>
      </c>
      <c r="D19" s="558"/>
      <c r="E19" s="1149" t="str">
        <f>RIGHT(B19,3)&amp;"W"</f>
        <v>W</v>
      </c>
      <c r="F19" s="1260" t="str">
        <f>RIGHT(B19,3)&amp;"E"</f>
        <v>E</v>
      </c>
      <c r="G19" s="503"/>
      <c r="H19" s="1352">
        <f>I19-2</f>
        <v>43253</v>
      </c>
      <c r="I19" s="1359">
        <f>J19</f>
        <v>43255</v>
      </c>
      <c r="J19" s="1295">
        <f t="shared" ref="J19" si="8">J17+7</f>
        <v>43255</v>
      </c>
      <c r="K19" s="1344"/>
      <c r="L19" s="1149">
        <f t="shared" ref="L19:N19" si="9">L17+7</f>
        <v>43283</v>
      </c>
      <c r="M19" s="1374">
        <f t="shared" si="9"/>
        <v>43286</v>
      </c>
      <c r="N19" s="1149">
        <f t="shared" si="9"/>
        <v>43288</v>
      </c>
      <c r="O19" s="1422">
        <f>J19+26</f>
        <v>43281</v>
      </c>
    </row>
    <row r="20" spans="1:22" ht="19.899999999999999" hidden="1" customHeight="1" thickBot="1">
      <c r="A20" s="1292"/>
      <c r="B20" s="1330"/>
      <c r="C20" s="111" t="e">
        <f>VLOOKUP((LEFT(B19,3)),'ships name'!A:C,3,FALSE)</f>
        <v>#N/A</v>
      </c>
      <c r="D20" s="511"/>
      <c r="E20" s="1211"/>
      <c r="F20" s="1211"/>
      <c r="G20" s="502"/>
      <c r="H20" s="1353"/>
      <c r="I20" s="1360"/>
      <c r="J20" s="1401"/>
      <c r="K20" s="1345"/>
      <c r="L20" s="1160"/>
      <c r="M20" s="1376"/>
      <c r="N20" s="1160"/>
      <c r="O20" s="1424"/>
    </row>
    <row r="21" spans="1:22" s="103" customFormat="1" ht="19.899999999999999" customHeight="1">
      <c r="A21" s="101"/>
      <c r="B21" s="102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223"/>
      <c r="V21" s="223"/>
    </row>
    <row r="22" spans="1:22" s="103" customFormat="1" ht="19.899999999999999" customHeight="1" thickBot="1">
      <c r="A22" s="252"/>
      <c r="B22" s="239"/>
      <c r="C22" s="113"/>
      <c r="D22" s="524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23"/>
      <c r="V22" s="223"/>
    </row>
    <row r="23" spans="1:22" ht="19.899999999999999" customHeight="1" thickBot="1">
      <c r="A23" s="1267" t="s">
        <v>209</v>
      </c>
      <c r="B23" s="1268"/>
      <c r="C23" s="1268"/>
      <c r="D23" s="528"/>
      <c r="E23" s="770" t="s">
        <v>210</v>
      </c>
      <c r="F23" s="226"/>
      <c r="G23" s="226"/>
      <c r="H23" s="226" t="s">
        <v>211</v>
      </c>
      <c r="I23" s="226"/>
      <c r="J23" s="226"/>
      <c r="K23" s="1286" t="s">
        <v>2</v>
      </c>
      <c r="L23" s="1287"/>
      <c r="M23" s="1287"/>
      <c r="N23" s="1287"/>
      <c r="O23" s="1287"/>
      <c r="P23" s="769"/>
    </row>
    <row r="24" spans="1:22" ht="19.899999999999999" customHeight="1">
      <c r="A24" s="1272" t="s">
        <v>3</v>
      </c>
      <c r="B24" s="1270" t="s">
        <v>4</v>
      </c>
      <c r="C24" s="1270" t="s">
        <v>5</v>
      </c>
      <c r="D24" s="1134" t="s">
        <v>4291</v>
      </c>
      <c r="E24" s="1137" t="s">
        <v>6</v>
      </c>
      <c r="F24" s="1138"/>
      <c r="G24" s="1139"/>
      <c r="H24" s="556" t="s">
        <v>7</v>
      </c>
      <c r="I24" s="526" t="s">
        <v>8</v>
      </c>
      <c r="J24" s="241" t="s">
        <v>9</v>
      </c>
      <c r="K24" s="397" t="s">
        <v>153</v>
      </c>
      <c r="L24" s="485" t="s">
        <v>212</v>
      </c>
      <c r="M24" s="401" t="s">
        <v>3532</v>
      </c>
      <c r="N24" s="540" t="s">
        <v>4587</v>
      </c>
      <c r="O24" s="485" t="s">
        <v>213</v>
      </c>
      <c r="P24" s="952" t="s">
        <v>3424</v>
      </c>
    </row>
    <row r="25" spans="1:22" ht="19.899999999999999" customHeight="1">
      <c r="A25" s="1272"/>
      <c r="B25" s="1270"/>
      <c r="C25" s="1270"/>
      <c r="D25" s="1116"/>
      <c r="E25" s="1116" t="s">
        <v>13</v>
      </c>
      <c r="F25" s="1280" t="s">
        <v>14</v>
      </c>
      <c r="G25" s="1281"/>
      <c r="H25" s="125" t="s">
        <v>15</v>
      </c>
      <c r="I25" s="439" t="s">
        <v>16</v>
      </c>
      <c r="J25" s="533" t="s">
        <v>17</v>
      </c>
      <c r="K25" s="404" t="s">
        <v>155</v>
      </c>
      <c r="L25" s="535" t="s">
        <v>215</v>
      </c>
      <c r="M25" s="768" t="s">
        <v>216</v>
      </c>
      <c r="N25" s="746" t="s">
        <v>4588</v>
      </c>
      <c r="O25" s="535" t="s">
        <v>217</v>
      </c>
      <c r="P25" s="953" t="s">
        <v>3423</v>
      </c>
    </row>
    <row r="26" spans="1:22" ht="19.899999999999999" customHeight="1" thickBot="1">
      <c r="A26" s="1273"/>
      <c r="B26" s="1271"/>
      <c r="C26" s="1271"/>
      <c r="D26" s="1117"/>
      <c r="E26" s="1117"/>
      <c r="F26" s="605" t="s">
        <v>4292</v>
      </c>
      <c r="G26" s="536" t="s">
        <v>4293</v>
      </c>
      <c r="H26" s="618" t="s">
        <v>513</v>
      </c>
      <c r="I26" s="616" t="s">
        <v>3422</v>
      </c>
      <c r="J26" s="741" t="s">
        <v>3422</v>
      </c>
      <c r="K26" s="761" t="s">
        <v>220</v>
      </c>
      <c r="L26" s="536" t="s">
        <v>48</v>
      </c>
      <c r="M26" s="554" t="s">
        <v>3425</v>
      </c>
      <c r="N26" s="474" t="s">
        <v>29</v>
      </c>
      <c r="O26" s="474" t="s">
        <v>69</v>
      </c>
      <c r="P26" s="954" t="s">
        <v>67</v>
      </c>
    </row>
    <row r="27" spans="1:22" ht="19.899999999999999" customHeight="1">
      <c r="A27" s="722">
        <v>23</v>
      </c>
      <c r="B27" s="722" t="s">
        <v>4764</v>
      </c>
      <c r="C27" s="493" t="str">
        <f>VLOOKUP((LEFT(B27,3)),'ships name'!A:C,2,FALSE)</f>
        <v>BALTIC BRIDGE</v>
      </c>
      <c r="D27" s="812" t="str">
        <f>VLOOKUP(C27,'ships name'!B:C,2,FALSE)</f>
        <v>达飞鲍尔迪克布里奇</v>
      </c>
      <c r="E27" s="611" t="str">
        <f>F27</f>
        <v>0PG3ZE</v>
      </c>
      <c r="F27" s="611" t="str">
        <f>LEFT(G27,6)</f>
        <v>0PG3ZE</v>
      </c>
      <c r="G27" s="611" t="s">
        <v>4769</v>
      </c>
      <c r="H27" s="744">
        <f>I27-1</f>
        <v>43622</v>
      </c>
      <c r="I27" s="744">
        <f>J27</f>
        <v>43623</v>
      </c>
      <c r="J27" s="744">
        <v>43623</v>
      </c>
      <c r="K27" s="745">
        <f>J27+2</f>
        <v>43625</v>
      </c>
      <c r="L27" s="745">
        <f>J27+25</f>
        <v>43648</v>
      </c>
      <c r="M27" s="745">
        <f>J27+28</f>
        <v>43651</v>
      </c>
      <c r="N27" s="744">
        <f>J27+33</f>
        <v>43656</v>
      </c>
      <c r="O27" s="744">
        <f>J27+35</f>
        <v>43658</v>
      </c>
      <c r="P27" s="955">
        <f>J27+30</f>
        <v>43653</v>
      </c>
    </row>
    <row r="28" spans="1:22" ht="19.899999999999999" customHeight="1">
      <c r="A28" s="733">
        <f>A27+1</f>
        <v>24</v>
      </c>
      <c r="B28" s="733" t="s">
        <v>4765</v>
      </c>
      <c r="C28" s="499" t="str">
        <f>VLOOKUP((LEFT(B28,3)),'ships name'!A:C,2,FALSE)</f>
        <v>E.R. TIANPING</v>
      </c>
      <c r="D28" s="809" t="str">
        <f>VLOOKUP(C28,'ships name'!B:C,2,FALSE)</f>
        <v xml:space="preserve"> </v>
      </c>
      <c r="E28" s="611" t="str">
        <f t="shared" ref="E28:E31" si="10">F28</f>
        <v>0PG41E</v>
      </c>
      <c r="F28" s="611" t="str">
        <f t="shared" ref="F28:F31" si="11">LEFT(G28,6)</f>
        <v>0PG41E</v>
      </c>
      <c r="G28" s="580" t="s">
        <v>4770</v>
      </c>
      <c r="H28" s="760">
        <f>I28-1</f>
        <v>43629</v>
      </c>
      <c r="I28" s="760">
        <f>J28</f>
        <v>43630</v>
      </c>
      <c r="J28" s="716">
        <f>J27+7</f>
        <v>43630</v>
      </c>
      <c r="K28" s="767">
        <f>J28+2</f>
        <v>43632</v>
      </c>
      <c r="L28" s="767">
        <f>J28+25</f>
        <v>43655</v>
      </c>
      <c r="M28" s="767">
        <f>J28+28</f>
        <v>43658</v>
      </c>
      <c r="N28" s="760">
        <f>J28+33</f>
        <v>43663</v>
      </c>
      <c r="O28" s="760">
        <f>J28+35</f>
        <v>43665</v>
      </c>
      <c r="P28" s="956">
        <f>J28+30</f>
        <v>43660</v>
      </c>
    </row>
    <row r="29" spans="1:22" ht="19.899999999999999" customHeight="1">
      <c r="A29" s="733">
        <f>A28+1</f>
        <v>25</v>
      </c>
      <c r="B29" s="733" t="s">
        <v>4766</v>
      </c>
      <c r="C29" s="499" t="str">
        <f>VLOOKUP((LEFT(B29,3)),'ships name'!A:C,2,FALSE)</f>
        <v>CMA CGM LA SCALA</v>
      </c>
      <c r="D29" s="809" t="str">
        <f>VLOOKUP(C29,'ships name'!B:C,2,FALSE)</f>
        <v>达飞斯卡拉</v>
      </c>
      <c r="E29" s="611" t="str">
        <f t="shared" si="10"/>
        <v>0PG43E</v>
      </c>
      <c r="F29" s="611" t="str">
        <f t="shared" si="11"/>
        <v>0PG43E</v>
      </c>
      <c r="G29" s="580" t="s">
        <v>4771</v>
      </c>
      <c r="H29" s="760">
        <f>I29-1</f>
        <v>43636</v>
      </c>
      <c r="I29" s="760">
        <f>J29</f>
        <v>43637</v>
      </c>
      <c r="J29" s="716">
        <f>J28+7</f>
        <v>43637</v>
      </c>
      <c r="K29" s="767">
        <f>J29+2</f>
        <v>43639</v>
      </c>
      <c r="L29" s="767">
        <f>J29+25</f>
        <v>43662</v>
      </c>
      <c r="M29" s="767">
        <f>J29+28</f>
        <v>43665</v>
      </c>
      <c r="N29" s="760">
        <f>J29+33</f>
        <v>43670</v>
      </c>
      <c r="O29" s="760">
        <f>J29+35</f>
        <v>43672</v>
      </c>
      <c r="P29" s="956">
        <f>J29+30</f>
        <v>43667</v>
      </c>
    </row>
    <row r="30" spans="1:22" ht="19.899999999999999" customHeight="1">
      <c r="A30" s="733">
        <f>A29+1</f>
        <v>26</v>
      </c>
      <c r="B30" s="733" t="s">
        <v>4767</v>
      </c>
      <c r="C30" s="499" t="str">
        <f>VLOOKUP((LEFT(B30,3)),'ships name'!A:C,2,FALSE)</f>
        <v>NAVIOS UNITE</v>
      </c>
      <c r="D30" s="809" t="str">
        <f>VLOOKUP(C30,'ships name'!B:C,2,FALSE)</f>
        <v xml:space="preserve"> </v>
      </c>
      <c r="E30" s="611" t="str">
        <f t="shared" si="10"/>
        <v>0PG45E</v>
      </c>
      <c r="F30" s="611" t="str">
        <f t="shared" si="11"/>
        <v>0PG45E</v>
      </c>
      <c r="G30" s="580" t="s">
        <v>4772</v>
      </c>
      <c r="H30" s="760">
        <f>I30-1</f>
        <v>43643</v>
      </c>
      <c r="I30" s="760">
        <f>J30</f>
        <v>43644</v>
      </c>
      <c r="J30" s="716">
        <f>J29+7</f>
        <v>43644</v>
      </c>
      <c r="K30" s="767">
        <f>J30+2</f>
        <v>43646</v>
      </c>
      <c r="L30" s="767">
        <f>J30+25</f>
        <v>43669</v>
      </c>
      <c r="M30" s="767">
        <f>J30+28</f>
        <v>43672</v>
      </c>
      <c r="N30" s="760">
        <f>J30+33</f>
        <v>43677</v>
      </c>
      <c r="O30" s="760">
        <f>J30+35</f>
        <v>43679</v>
      </c>
      <c r="P30" s="956">
        <f>J30+30</f>
        <v>43674</v>
      </c>
    </row>
    <row r="31" spans="1:22" ht="19.899999999999999" customHeight="1">
      <c r="A31" s="733">
        <f>A30+1</f>
        <v>27</v>
      </c>
      <c r="B31" s="733" t="s">
        <v>4768</v>
      </c>
      <c r="C31" s="499" t="str">
        <f>VLOOKUP((LEFT(B31,3)),'ships name'!A:C,2,FALSE)</f>
        <v>CMA CGM OTELLO</v>
      </c>
      <c r="D31" s="809" t="str">
        <f>VLOOKUP(C31,'ships name'!B:C,2,FALSE)</f>
        <v xml:space="preserve"> </v>
      </c>
      <c r="E31" s="611" t="str">
        <f t="shared" si="10"/>
        <v>0PG47E</v>
      </c>
      <c r="F31" s="611" t="str">
        <f t="shared" si="11"/>
        <v>0PG47E</v>
      </c>
      <c r="G31" s="580" t="s">
        <v>4773</v>
      </c>
      <c r="H31" s="760">
        <f>I31-1</f>
        <v>43650</v>
      </c>
      <c r="I31" s="760">
        <f>J31</f>
        <v>43651</v>
      </c>
      <c r="J31" s="716">
        <f>J30+7</f>
        <v>43651</v>
      </c>
      <c r="K31" s="767">
        <f>J31+2</f>
        <v>43653</v>
      </c>
      <c r="L31" s="767">
        <f>J31+25</f>
        <v>43676</v>
      </c>
      <c r="M31" s="767">
        <f>J31+28</f>
        <v>43679</v>
      </c>
      <c r="N31" s="760">
        <f>J31+33</f>
        <v>43684</v>
      </c>
      <c r="O31" s="760">
        <f>J31+35</f>
        <v>43686</v>
      </c>
      <c r="P31" s="956">
        <f>J31+30</f>
        <v>43681</v>
      </c>
    </row>
    <row r="32" spans="1:22" s="103" customFormat="1" ht="19.899999999999999" customHeight="1" thickBot="1">
      <c r="A32" s="101"/>
      <c r="B32" s="102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223"/>
      <c r="V32" s="223"/>
    </row>
    <row r="33" spans="1:22" ht="19.899999999999999" customHeight="1" thickBot="1">
      <c r="A33" s="1282" t="s">
        <v>221</v>
      </c>
      <c r="B33" s="1283"/>
      <c r="C33" s="1283"/>
      <c r="D33" s="532"/>
      <c r="E33" s="534" t="s">
        <v>74</v>
      </c>
      <c r="F33" s="251"/>
      <c r="G33" s="251"/>
      <c r="H33" s="251" t="s">
        <v>33</v>
      </c>
      <c r="I33" s="251"/>
      <c r="J33" s="251"/>
      <c r="K33" s="1185" t="s">
        <v>2</v>
      </c>
      <c r="L33" s="1186"/>
      <c r="M33" s="1186"/>
      <c r="N33" s="1186"/>
      <c r="O33" s="1186"/>
      <c r="P33" s="1236"/>
    </row>
    <row r="34" spans="1:22" ht="19.899999999999999" customHeight="1">
      <c r="A34" s="1278" t="s">
        <v>3</v>
      </c>
      <c r="B34" s="1277" t="s">
        <v>4</v>
      </c>
      <c r="C34" s="1277" t="s">
        <v>5</v>
      </c>
      <c r="D34" s="1134" t="s">
        <v>4291</v>
      </c>
      <c r="E34" s="1092" t="s">
        <v>6</v>
      </c>
      <c r="F34" s="1338"/>
      <c r="G34" s="1093"/>
      <c r="H34" s="556" t="s">
        <v>7</v>
      </c>
      <c r="I34" s="738" t="s">
        <v>8</v>
      </c>
      <c r="J34" s="241" t="s">
        <v>9</v>
      </c>
      <c r="K34" s="397" t="s">
        <v>153</v>
      </c>
      <c r="L34" s="258" t="s">
        <v>179</v>
      </c>
      <c r="M34" s="401" t="s">
        <v>222</v>
      </c>
      <c r="N34" s="544" t="s">
        <v>223</v>
      </c>
      <c r="O34" s="180" t="s">
        <v>3290</v>
      </c>
      <c r="P34" s="180" t="s">
        <v>4046</v>
      </c>
    </row>
    <row r="35" spans="1:22" ht="19.899999999999999" customHeight="1">
      <c r="A35" s="1272"/>
      <c r="B35" s="1270"/>
      <c r="C35" s="1270"/>
      <c r="D35" s="1116"/>
      <c r="E35" s="1116" t="s">
        <v>13</v>
      </c>
      <c r="F35" s="1280" t="s">
        <v>14</v>
      </c>
      <c r="G35" s="1281"/>
      <c r="H35" s="125" t="s">
        <v>15</v>
      </c>
      <c r="I35" s="439" t="s">
        <v>16</v>
      </c>
      <c r="J35" s="533" t="s">
        <v>17</v>
      </c>
      <c r="K35" s="404" t="s">
        <v>155</v>
      </c>
      <c r="L35" s="255" t="s">
        <v>170</v>
      </c>
      <c r="M35" s="399" t="s">
        <v>225</v>
      </c>
      <c r="N35" s="403" t="s">
        <v>3534</v>
      </c>
      <c r="O35" s="696" t="s">
        <v>228</v>
      </c>
      <c r="P35" s="696" t="s">
        <v>4045</v>
      </c>
    </row>
    <row r="36" spans="1:22" ht="19.899999999999999" customHeight="1" thickBot="1">
      <c r="A36" s="1273"/>
      <c r="B36" s="1271"/>
      <c r="C36" s="1271"/>
      <c r="D36" s="1117"/>
      <c r="E36" s="1117"/>
      <c r="F36" s="605" t="s">
        <v>4292</v>
      </c>
      <c r="G36" s="536" t="s">
        <v>4293</v>
      </c>
      <c r="H36" s="618" t="s">
        <v>470</v>
      </c>
      <c r="I36" s="616" t="s">
        <v>34</v>
      </c>
      <c r="J36" s="741" t="s">
        <v>35</v>
      </c>
      <c r="K36" s="761"/>
      <c r="L36" s="764"/>
      <c r="M36" s="554"/>
      <c r="N36" s="765"/>
      <c r="O36" s="766"/>
      <c r="P36" s="766"/>
    </row>
    <row r="37" spans="1:22" ht="19.899999999999999" customHeight="1">
      <c r="A37" s="722">
        <v>23</v>
      </c>
      <c r="B37" s="722" t="s">
        <v>4539</v>
      </c>
      <c r="C37" s="493" t="str">
        <f>VLOOKUP((LEFT(B37,3)),'ships name'!A:C,2,FALSE)</f>
        <v>EVER LEADING</v>
      </c>
      <c r="D37" s="812" t="str">
        <f>VLOOKUP(C37,'ships name'!B:C,2,FALSE)</f>
        <v xml:space="preserve"> </v>
      </c>
      <c r="E37" s="611" t="str">
        <f>RIGHT(B37,3)&amp;"W"</f>
        <v>041W</v>
      </c>
      <c r="F37" s="744" t="str">
        <f>RIGHT(B37,3)&amp;"E"</f>
        <v>041E</v>
      </c>
      <c r="G37" s="744" t="s">
        <v>4540</v>
      </c>
      <c r="H37" s="744">
        <f>I37-1</f>
        <v>43616</v>
      </c>
      <c r="I37" s="744">
        <f>J37-1</f>
        <v>43617</v>
      </c>
      <c r="J37" s="744">
        <v>43618</v>
      </c>
      <c r="K37" s="737">
        <f>J37+3</f>
        <v>43621</v>
      </c>
      <c r="L37" s="737">
        <f>J37+22</f>
        <v>43640</v>
      </c>
      <c r="M37" s="737">
        <f>J37+27</f>
        <v>43645</v>
      </c>
      <c r="N37" s="763">
        <f>J37+34</f>
        <v>43652</v>
      </c>
      <c r="O37" s="763">
        <f>J37+29</f>
        <v>43647</v>
      </c>
      <c r="P37" s="763">
        <f>J37+32</f>
        <v>43650</v>
      </c>
    </row>
    <row r="38" spans="1:22" ht="19.899999999999999" customHeight="1">
      <c r="A38" s="733">
        <f>A37+1</f>
        <v>24</v>
      </c>
      <c r="B38" s="733" t="s">
        <v>4774</v>
      </c>
      <c r="C38" s="499" t="str">
        <f>VLOOKUP((LEFT(B38,3)),'ships name'!A:C,2,FALSE)</f>
        <v>EVER LODING</v>
      </c>
      <c r="D38" s="809" t="str">
        <f>VLOOKUP(C38,'ships name'!B:C,2,FALSE)</f>
        <v xml:space="preserve"> </v>
      </c>
      <c r="E38" s="580" t="str">
        <f>RIGHT(B38,3)&amp;"W"</f>
        <v>084W</v>
      </c>
      <c r="F38" s="716" t="str">
        <f>RIGHT(B38,3)&amp;"E"</f>
        <v>084E</v>
      </c>
      <c r="G38" s="716" t="s">
        <v>4777</v>
      </c>
      <c r="H38" s="716">
        <f>H37+7</f>
        <v>43623</v>
      </c>
      <c r="I38" s="716">
        <f t="shared" ref="I38:J41" si="12">H38+1</f>
        <v>43624</v>
      </c>
      <c r="J38" s="716">
        <f t="shared" si="12"/>
        <v>43625</v>
      </c>
      <c r="K38" s="580">
        <f t="shared" ref="K38:O41" si="13">K37+7</f>
        <v>43628</v>
      </c>
      <c r="L38" s="580">
        <f t="shared" si="13"/>
        <v>43647</v>
      </c>
      <c r="M38" s="580">
        <f t="shared" si="13"/>
        <v>43652</v>
      </c>
      <c r="N38" s="580">
        <f t="shared" si="13"/>
        <v>43659</v>
      </c>
      <c r="O38" s="580">
        <f t="shared" si="13"/>
        <v>43654</v>
      </c>
      <c r="P38" s="580">
        <f t="shared" ref="P38" si="14">J38+32</f>
        <v>43657</v>
      </c>
    </row>
    <row r="39" spans="1:22" ht="19.899999999999999" customHeight="1">
      <c r="A39" s="733">
        <f>A38+1</f>
        <v>25</v>
      </c>
      <c r="B39" s="733" t="s">
        <v>4775</v>
      </c>
      <c r="C39" s="950" t="str">
        <f>VLOOKUP((LEFT(B39,3)),'ships name'!A:C,2,FALSE)</f>
        <v>EVER LIVEN</v>
      </c>
      <c r="D39" s="809" t="str">
        <f>VLOOKUP(C39,'ships name'!B:C,2,FALSE)</f>
        <v>长青轮</v>
      </c>
      <c r="E39" s="580" t="str">
        <f>RIGHT(B39,3)&amp;"W"</f>
        <v>037W</v>
      </c>
      <c r="F39" s="716" t="str">
        <f>RIGHT(B39,3)&amp;"E"</f>
        <v>037E</v>
      </c>
      <c r="G39" s="716" t="s">
        <v>4778</v>
      </c>
      <c r="H39" s="716">
        <f>H38+7</f>
        <v>43630</v>
      </c>
      <c r="I39" s="716">
        <f t="shared" si="12"/>
        <v>43631</v>
      </c>
      <c r="J39" s="716">
        <f t="shared" si="12"/>
        <v>43632</v>
      </c>
      <c r="K39" s="580">
        <f t="shared" si="13"/>
        <v>43635</v>
      </c>
      <c r="L39" s="580">
        <f t="shared" si="13"/>
        <v>43654</v>
      </c>
      <c r="M39" s="580">
        <f t="shared" si="13"/>
        <v>43659</v>
      </c>
      <c r="N39" s="580">
        <f t="shared" si="13"/>
        <v>43666</v>
      </c>
      <c r="O39" s="580">
        <f t="shared" si="13"/>
        <v>43661</v>
      </c>
      <c r="P39" s="580">
        <f t="shared" ref="P39" si="15">J39+32</f>
        <v>43664</v>
      </c>
    </row>
    <row r="40" spans="1:22" ht="19.899999999999999" customHeight="1">
      <c r="A40" s="733">
        <f>A39+1</f>
        <v>26</v>
      </c>
      <c r="B40" s="733" t="s">
        <v>27</v>
      </c>
      <c r="C40" s="499" t="str">
        <f>VLOOKUP((LEFT(B40,3)),'ships name'!A:C,2,FALSE)</f>
        <v>TO BE ADVISED</v>
      </c>
      <c r="D40" s="809" t="str">
        <f>VLOOKUP(C40,'ships name'!B:C,2,FALSE)</f>
        <v>TO BE ADVISED</v>
      </c>
      <c r="E40" s="580" t="str">
        <f>RIGHT(B40,3)&amp;"W"</f>
        <v>TBAW</v>
      </c>
      <c r="F40" s="753" t="str">
        <f>RIGHT(B40,3)&amp;"E"</f>
        <v>TBAE</v>
      </c>
      <c r="G40" s="753" t="s">
        <v>4779</v>
      </c>
      <c r="H40" s="753">
        <f>H39+7</f>
        <v>43637</v>
      </c>
      <c r="I40" s="753">
        <f t="shared" si="12"/>
        <v>43638</v>
      </c>
      <c r="J40" s="753">
        <f t="shared" si="12"/>
        <v>43639</v>
      </c>
      <c r="K40" s="580">
        <f t="shared" si="13"/>
        <v>43642</v>
      </c>
      <c r="L40" s="580">
        <f t="shared" si="13"/>
        <v>43661</v>
      </c>
      <c r="M40" s="580">
        <f t="shared" si="13"/>
        <v>43666</v>
      </c>
      <c r="N40" s="580">
        <f t="shared" si="13"/>
        <v>43673</v>
      </c>
      <c r="O40" s="580">
        <f t="shared" si="13"/>
        <v>43668</v>
      </c>
      <c r="P40" s="580">
        <f t="shared" ref="P40" si="16">J40+32</f>
        <v>43671</v>
      </c>
    </row>
    <row r="41" spans="1:22" ht="19.899999999999999" customHeight="1">
      <c r="A41" s="733">
        <f>A40+1</f>
        <v>27</v>
      </c>
      <c r="B41" s="733" t="s">
        <v>4776</v>
      </c>
      <c r="C41" s="499" t="str">
        <f>VLOOKUP((LEFT(B41,3)),'ships name'!A:C,2,FALSE)</f>
        <v>EVER LAMBENT</v>
      </c>
      <c r="D41" s="809" t="str">
        <f>VLOOKUP(C41,'ships name'!B:C,2,FALSE)</f>
        <v>长华</v>
      </c>
      <c r="E41" s="580" t="str">
        <f>RIGHT(B41,3)&amp;"W"</f>
        <v>039W</v>
      </c>
      <c r="F41" s="716" t="str">
        <f>RIGHT(B41,3)&amp;"E"</f>
        <v>039E</v>
      </c>
      <c r="G41" s="716" t="s">
        <v>4780</v>
      </c>
      <c r="H41" s="716">
        <f>H40+7</f>
        <v>43644</v>
      </c>
      <c r="I41" s="716">
        <f t="shared" si="12"/>
        <v>43645</v>
      </c>
      <c r="J41" s="716">
        <f t="shared" si="12"/>
        <v>43646</v>
      </c>
      <c r="K41" s="580">
        <f t="shared" si="13"/>
        <v>43649</v>
      </c>
      <c r="L41" s="580">
        <f t="shared" si="13"/>
        <v>43668</v>
      </c>
      <c r="M41" s="580">
        <f t="shared" si="13"/>
        <v>43673</v>
      </c>
      <c r="N41" s="580">
        <f t="shared" si="13"/>
        <v>43680</v>
      </c>
      <c r="O41" s="580">
        <f t="shared" si="13"/>
        <v>43675</v>
      </c>
      <c r="P41" s="580">
        <f t="shared" ref="P41" si="17">J41+32</f>
        <v>43678</v>
      </c>
    </row>
    <row r="42" spans="1:22" ht="19.899999999999999" customHeight="1">
      <c r="A42" s="224"/>
      <c r="B42" s="253" t="s">
        <v>29</v>
      </c>
      <c r="C42" s="253"/>
      <c r="D42" s="253"/>
      <c r="E42" s="253"/>
      <c r="F42" s="254"/>
      <c r="G42" s="254"/>
      <c r="H42" s="254"/>
      <c r="I42" s="254"/>
      <c r="J42" s="254"/>
    </row>
    <row r="43" spans="1:22" s="103" customFormat="1" ht="19.899999999999999" hidden="1" customHeight="1">
      <c r="A43" s="1181" t="s">
        <v>230</v>
      </c>
      <c r="B43" s="1182"/>
      <c r="C43" s="1182"/>
      <c r="D43" s="508"/>
      <c r="E43" s="1302" t="s">
        <v>51</v>
      </c>
      <c r="F43" s="1302"/>
      <c r="G43" s="534"/>
      <c r="H43" s="1283" t="s">
        <v>231</v>
      </c>
      <c r="I43" s="1283"/>
      <c r="J43" s="1283"/>
      <c r="K43" s="1283"/>
      <c r="L43" s="1283"/>
      <c r="M43" s="1283"/>
      <c r="N43" s="1283"/>
      <c r="O43" s="1283"/>
      <c r="P43" s="1404" t="s">
        <v>2</v>
      </c>
      <c r="Q43" s="1405"/>
      <c r="R43" s="1405"/>
      <c r="S43" s="1405"/>
      <c r="T43" s="1406"/>
      <c r="V43" s="223"/>
    </row>
    <row r="44" spans="1:22" s="103" customFormat="1" ht="19.899999999999999" hidden="1" customHeight="1">
      <c r="A44" s="1315" t="s">
        <v>3</v>
      </c>
      <c r="B44" s="1305" t="s">
        <v>4</v>
      </c>
      <c r="C44" s="1305" t="s">
        <v>5</v>
      </c>
      <c r="D44" s="542"/>
      <c r="E44" s="1303" t="s">
        <v>6</v>
      </c>
      <c r="F44" s="1304"/>
      <c r="G44" s="544"/>
      <c r="H44" s="229" t="s">
        <v>7</v>
      </c>
      <c r="I44" s="229" t="s">
        <v>8</v>
      </c>
      <c r="J44" s="236" t="s">
        <v>9</v>
      </c>
      <c r="K44" s="233" t="s">
        <v>43</v>
      </c>
      <c r="L44" s="236" t="s">
        <v>44</v>
      </c>
      <c r="M44" s="1382" t="s">
        <v>4</v>
      </c>
      <c r="N44" s="268" t="s">
        <v>164</v>
      </c>
      <c r="O44" s="269" t="s">
        <v>165</v>
      </c>
      <c r="P44" s="270" t="s">
        <v>213</v>
      </c>
      <c r="Q44" s="212" t="s">
        <v>222</v>
      </c>
      <c r="R44" s="212" t="s">
        <v>214</v>
      </c>
      <c r="S44" s="212" t="s">
        <v>227</v>
      </c>
      <c r="T44" s="274" t="s">
        <v>224</v>
      </c>
      <c r="V44" s="223"/>
    </row>
    <row r="45" spans="1:22" s="103" customFormat="1" ht="19.899999999999999" hidden="1" customHeight="1">
      <c r="A45" s="1316"/>
      <c r="B45" s="1306"/>
      <c r="C45" s="1306"/>
      <c r="D45" s="746"/>
      <c r="E45" s="1165" t="s">
        <v>232</v>
      </c>
      <c r="F45" s="1165" t="s">
        <v>233</v>
      </c>
      <c r="G45" s="439"/>
      <c r="H45" s="233" t="s">
        <v>15</v>
      </c>
      <c r="I45" s="233" t="s">
        <v>16</v>
      </c>
      <c r="J45" s="230" t="s">
        <v>17</v>
      </c>
      <c r="K45" s="1306" t="s">
        <v>45</v>
      </c>
      <c r="L45" s="230" t="s">
        <v>46</v>
      </c>
      <c r="M45" s="1383"/>
      <c r="N45" s="1382" t="s">
        <v>169</v>
      </c>
      <c r="O45" s="1416" t="s">
        <v>6</v>
      </c>
      <c r="P45" s="248" t="s">
        <v>217</v>
      </c>
      <c r="Q45" s="235" t="s">
        <v>225</v>
      </c>
      <c r="R45" s="235" t="s">
        <v>218</v>
      </c>
      <c r="S45" s="235" t="s">
        <v>228</v>
      </c>
      <c r="T45" s="186" t="s">
        <v>226</v>
      </c>
      <c r="V45" s="223"/>
    </row>
    <row r="46" spans="1:22" s="103" customFormat="1" ht="19.899999999999999" hidden="1" customHeight="1">
      <c r="A46" s="1317"/>
      <c r="B46" s="1307"/>
      <c r="C46" s="1307"/>
      <c r="D46" s="541"/>
      <c r="E46" s="1297"/>
      <c r="F46" s="1297"/>
      <c r="G46" s="492"/>
      <c r="H46" s="177" t="str">
        <f>IA!H9</f>
        <v>Thu</v>
      </c>
      <c r="I46" s="177" t="str">
        <f>IA!I9</f>
        <v>FRI</v>
      </c>
      <c r="J46" s="271" t="str">
        <f>IA!J9</f>
        <v>SAT</v>
      </c>
      <c r="K46" s="1307"/>
      <c r="L46" s="237" t="s">
        <v>22</v>
      </c>
      <c r="M46" s="1383"/>
      <c r="N46" s="1383"/>
      <c r="O46" s="1417"/>
      <c r="P46" s="246" t="s">
        <v>70</v>
      </c>
      <c r="Q46" s="213" t="s">
        <v>71</v>
      </c>
      <c r="R46" s="213" t="s">
        <v>229</v>
      </c>
      <c r="S46" s="213" t="s">
        <v>234</v>
      </c>
      <c r="T46" s="247" t="s">
        <v>235</v>
      </c>
      <c r="V46" s="223"/>
    </row>
    <row r="47" spans="1:22" s="103" customFormat="1" ht="19.899999999999999" hidden="1" customHeight="1">
      <c r="A47" s="1332">
        <f>IA!A10</f>
        <v>22</v>
      </c>
      <c r="B47" s="1325" t="str">
        <f>IA!B10</f>
        <v>void</v>
      </c>
      <c r="C47" s="262" t="str">
        <f>VLOOKUP(B47,'ships name'!A:D,2,FALSE)</f>
        <v xml:space="preserve">VOID </v>
      </c>
      <c r="D47" s="262"/>
      <c r="E47" s="1341"/>
      <c r="F47" s="1339"/>
      <c r="G47" s="547"/>
      <c r="H47" s="1339">
        <f>IA!H10</f>
        <v>43615</v>
      </c>
      <c r="I47" s="1339">
        <f>IA!I10</f>
        <v>43616</v>
      </c>
      <c r="J47" s="1339">
        <f>IA!J10</f>
        <v>43617</v>
      </c>
      <c r="K47" s="1354" t="s">
        <v>175</v>
      </c>
      <c r="L47" s="1381">
        <f>J47+9</f>
        <v>43626</v>
      </c>
      <c r="M47" s="1384" t="s">
        <v>236</v>
      </c>
      <c r="N47" s="1366" t="str">
        <f>VLOOKUP((LEFT(M47,3)),'ships name'!A:C,2,0)</f>
        <v>MOL MAXIM</v>
      </c>
      <c r="O47" s="1418" t="str">
        <f>RIGHT(M47,3)&amp;"E"</f>
        <v>034E</v>
      </c>
      <c r="P47" s="1393">
        <f>J47+36</f>
        <v>43653</v>
      </c>
      <c r="Q47" s="1411">
        <f>J47+37</f>
        <v>43654</v>
      </c>
      <c r="R47" s="1411">
        <f>J47+39</f>
        <v>43656</v>
      </c>
      <c r="S47" s="1411">
        <f>J47+40</f>
        <v>43657</v>
      </c>
      <c r="T47" s="1407">
        <f>J47+43</f>
        <v>43660</v>
      </c>
      <c r="V47" s="223"/>
    </row>
    <row r="48" spans="1:22" s="103" customFormat="1" ht="19.899999999999999" hidden="1" customHeight="1">
      <c r="A48" s="1273"/>
      <c r="B48" s="1326"/>
      <c r="C48" s="156">
        <f>VLOOKUP(B47,'ships name'!A:D,3,FALSE)</f>
        <v>0</v>
      </c>
      <c r="D48" s="747"/>
      <c r="E48" s="1309"/>
      <c r="F48" s="1340"/>
      <c r="G48" s="754"/>
      <c r="H48" s="1340"/>
      <c r="I48" s="1340"/>
      <c r="J48" s="1340"/>
      <c r="K48" s="1309"/>
      <c r="L48" s="1327"/>
      <c r="M48" s="1289"/>
      <c r="N48" s="1336"/>
      <c r="O48" s="1233"/>
      <c r="P48" s="1394"/>
      <c r="Q48" s="1379"/>
      <c r="R48" s="1379"/>
      <c r="S48" s="1379"/>
      <c r="T48" s="1408"/>
      <c r="V48" s="223"/>
    </row>
    <row r="49" spans="1:24" s="103" customFormat="1" ht="19.899999999999999" hidden="1" customHeight="1">
      <c r="A49" s="1333">
        <f>IA!A11</f>
        <v>23</v>
      </c>
      <c r="B49" s="1325">
        <f>IA!B11</f>
        <v>0</v>
      </c>
      <c r="C49" s="263" t="e">
        <f>VLOOKUP(B49,'ships name'!A:D,2,FALSE)</f>
        <v>#N/A</v>
      </c>
      <c r="D49" s="748"/>
      <c r="E49" s="1309"/>
      <c r="F49" s="1343"/>
      <c r="G49" s="755"/>
      <c r="H49" s="1343">
        <f>IA!H11</f>
        <v>43622</v>
      </c>
      <c r="I49" s="1343">
        <f>IA!I11</f>
        <v>43623</v>
      </c>
      <c r="J49" s="1343">
        <f>IA!J11</f>
        <v>43624</v>
      </c>
      <c r="K49" s="1386" t="s">
        <v>175</v>
      </c>
      <c r="L49" s="1361">
        <f>L47+7</f>
        <v>43633</v>
      </c>
      <c r="M49" s="1351" t="s">
        <v>237</v>
      </c>
      <c r="N49" s="1346" t="str">
        <f>VLOOKUP((LEFT(M49,3)),'ships name'!A:C,2,0)</f>
        <v>MOL MAJESTY</v>
      </c>
      <c r="O49" s="1233" t="str">
        <f>RIGHT(M49,3)&amp;"E"</f>
        <v>041E</v>
      </c>
      <c r="P49" s="1394">
        <f>J49+36</f>
        <v>43660</v>
      </c>
      <c r="Q49" s="1379">
        <f>J49+37</f>
        <v>43661</v>
      </c>
      <c r="R49" s="1379">
        <f>J49+39</f>
        <v>43663</v>
      </c>
      <c r="S49" s="1379">
        <f>J49+40</f>
        <v>43664</v>
      </c>
      <c r="T49" s="1408">
        <f>J49+43</f>
        <v>43667</v>
      </c>
      <c r="V49" s="223"/>
    </row>
    <row r="50" spans="1:24" s="103" customFormat="1" ht="19.899999999999999" hidden="1" customHeight="1">
      <c r="A50" s="1334"/>
      <c r="B50" s="1326"/>
      <c r="C50" s="156" t="e">
        <f>VLOOKUP(B49,'ships name'!A:D,3,FALSE)</f>
        <v>#N/A</v>
      </c>
      <c r="D50" s="747"/>
      <c r="E50" s="1309"/>
      <c r="F50" s="1340"/>
      <c r="G50" s="754"/>
      <c r="H50" s="1340"/>
      <c r="I50" s="1340"/>
      <c r="J50" s="1340"/>
      <c r="K50" s="1309"/>
      <c r="L50" s="1327"/>
      <c r="M50" s="1289"/>
      <c r="N50" s="1336"/>
      <c r="O50" s="1233"/>
      <c r="P50" s="1394"/>
      <c r="Q50" s="1379"/>
      <c r="R50" s="1379"/>
      <c r="S50" s="1379"/>
      <c r="T50" s="1408"/>
      <c r="V50" s="223"/>
    </row>
    <row r="51" spans="1:24" s="103" customFormat="1" ht="19.899999999999999" hidden="1" customHeight="1">
      <c r="A51" s="1323">
        <f>IA!A12</f>
        <v>24</v>
      </c>
      <c r="B51" s="1327">
        <f>IA!B12</f>
        <v>0</v>
      </c>
      <c r="C51" s="156" t="e">
        <f>VLOOKUP(B51,'ships name'!A:D,2,FALSE)</f>
        <v>#N/A</v>
      </c>
      <c r="D51" s="747"/>
      <c r="E51" s="1309"/>
      <c r="F51" s="1343"/>
      <c r="G51" s="755"/>
      <c r="H51" s="1343">
        <f>IA!H12</f>
        <v>43629</v>
      </c>
      <c r="I51" s="1343">
        <f>IA!I12</f>
        <v>43630</v>
      </c>
      <c r="J51" s="1343">
        <f>IA!J12</f>
        <v>43631</v>
      </c>
      <c r="K51" s="1386" t="s">
        <v>175</v>
      </c>
      <c r="L51" s="1361">
        <f>L49+7</f>
        <v>43640</v>
      </c>
      <c r="M51" s="1346" t="s">
        <v>238</v>
      </c>
      <c r="N51" s="1346" t="str">
        <f>VLOOKUP((LEFT(M51,3)),'ships name'!A:C,2,0)</f>
        <v>MOL MODERN</v>
      </c>
      <c r="O51" s="1233" t="str">
        <f>RIGHT(M51,3)&amp;"E"</f>
        <v>035E</v>
      </c>
      <c r="P51" s="1394">
        <f>J51+36</f>
        <v>43667</v>
      </c>
      <c r="Q51" s="1379">
        <f>J51+37</f>
        <v>43668</v>
      </c>
      <c r="R51" s="1379">
        <f>J51+39</f>
        <v>43670</v>
      </c>
      <c r="S51" s="1379">
        <f>J51+40</f>
        <v>43671</v>
      </c>
      <c r="T51" s="1408">
        <f>J51+43</f>
        <v>43674</v>
      </c>
      <c r="V51" s="223"/>
    </row>
    <row r="52" spans="1:24" s="103" customFormat="1" ht="19.899999999999999" hidden="1" customHeight="1">
      <c r="A52" s="1335"/>
      <c r="B52" s="1327"/>
      <c r="C52" s="156" t="e">
        <f>VLOOKUP(B51,'ships name'!A:D,3,FALSE)</f>
        <v>#N/A</v>
      </c>
      <c r="D52" s="747"/>
      <c r="E52" s="1309"/>
      <c r="F52" s="1340"/>
      <c r="G52" s="754"/>
      <c r="H52" s="1340"/>
      <c r="I52" s="1340"/>
      <c r="J52" s="1340"/>
      <c r="K52" s="1309"/>
      <c r="L52" s="1327"/>
      <c r="M52" s="1336"/>
      <c r="N52" s="1336"/>
      <c r="O52" s="1233"/>
      <c r="P52" s="1394"/>
      <c r="Q52" s="1379"/>
      <c r="R52" s="1379"/>
      <c r="S52" s="1379"/>
      <c r="T52" s="1408"/>
      <c r="U52" s="223"/>
      <c r="V52" s="223"/>
    </row>
    <row r="53" spans="1:24" s="211" customFormat="1" ht="19.899999999999999" hidden="1" customHeight="1">
      <c r="A53" s="1323">
        <f>IA!A13</f>
        <v>25</v>
      </c>
      <c r="B53" s="1327">
        <f>IA!B13</f>
        <v>0</v>
      </c>
      <c r="C53" s="227" t="e">
        <f>VLOOKUP(B53,'ships name'!A:C,2,FALSE)</f>
        <v>#N/A</v>
      </c>
      <c r="D53" s="749"/>
      <c r="E53" s="1309"/>
      <c r="F53" s="1346"/>
      <c r="G53" s="756"/>
      <c r="H53" s="1343">
        <f>I53-1</f>
        <v>43636</v>
      </c>
      <c r="I53" s="1343">
        <f>J53-1</f>
        <v>43637</v>
      </c>
      <c r="J53" s="1343">
        <f>J51+7</f>
        <v>43638</v>
      </c>
      <c r="K53" s="1361" t="s">
        <v>239</v>
      </c>
      <c r="L53" s="1361">
        <f>L51+7</f>
        <v>43647</v>
      </c>
      <c r="M53" s="1346" t="s">
        <v>240</v>
      </c>
      <c r="N53" s="1346" t="str">
        <f>VLOOKUP((LEFT(M53,3)),'ships name'!A:C,2,0)</f>
        <v>MOL MAESTRO</v>
      </c>
      <c r="O53" s="1233" t="str">
        <f>RIGHT(M53,3)&amp;"E"</f>
        <v>037E</v>
      </c>
      <c r="P53" s="1395">
        <f>J53+36</f>
        <v>43674</v>
      </c>
      <c r="Q53" s="1377">
        <f>J53+37</f>
        <v>43675</v>
      </c>
      <c r="R53" s="1377">
        <f>J53+39</f>
        <v>43677</v>
      </c>
      <c r="S53" s="1377">
        <f>J53+40</f>
        <v>43678</v>
      </c>
      <c r="T53" s="1409">
        <f>J53+43</f>
        <v>43681</v>
      </c>
      <c r="U53" s="275"/>
      <c r="V53" s="275"/>
    </row>
    <row r="54" spans="1:24" s="211" customFormat="1" ht="19.899999999999999" hidden="1" customHeight="1">
      <c r="A54" s="1335"/>
      <c r="B54" s="1327"/>
      <c r="C54" s="227" t="e">
        <f>VLOOKUP(B53,'ships name'!A:C,3,FALSE)</f>
        <v>#N/A</v>
      </c>
      <c r="D54" s="749"/>
      <c r="E54" s="1309"/>
      <c r="F54" s="1336"/>
      <c r="G54" s="757"/>
      <c r="H54" s="1340"/>
      <c r="I54" s="1340"/>
      <c r="J54" s="1340"/>
      <c r="K54" s="1327"/>
      <c r="L54" s="1327"/>
      <c r="M54" s="1336"/>
      <c r="N54" s="1336"/>
      <c r="O54" s="1233"/>
      <c r="P54" s="1395"/>
      <c r="Q54" s="1377"/>
      <c r="R54" s="1377"/>
      <c r="S54" s="1377"/>
      <c r="T54" s="1409"/>
      <c r="U54" s="275"/>
      <c r="V54" s="275"/>
    </row>
    <row r="55" spans="1:24" s="211" customFormat="1" ht="19.899999999999999" hidden="1" customHeight="1">
      <c r="A55" s="1323">
        <f>IA!A14</f>
        <v>26</v>
      </c>
      <c r="B55" s="1327">
        <f>IA!B14</f>
        <v>0</v>
      </c>
      <c r="C55" s="227" t="e">
        <f>VLOOKUP(B55,'ships name'!A:C,2,FALSE)</f>
        <v>#N/A</v>
      </c>
      <c r="D55" s="749"/>
      <c r="E55" s="1309"/>
      <c r="F55" s="1346"/>
      <c r="G55" s="756"/>
      <c r="H55" s="1343">
        <f>I55-1</f>
        <v>43643</v>
      </c>
      <c r="I55" s="1343">
        <f>J55-1</f>
        <v>43644</v>
      </c>
      <c r="J55" s="1343">
        <f>J53+7</f>
        <v>43645</v>
      </c>
      <c r="K55" s="1361" t="s">
        <v>239</v>
      </c>
      <c r="L55" s="1361">
        <f>L53+7</f>
        <v>43654</v>
      </c>
      <c r="M55" s="1346"/>
      <c r="N55" s="1346" t="e">
        <f>VLOOKUP((LEFT(M55,3)),'ships name'!A:C,2,0)</f>
        <v>#N/A</v>
      </c>
      <c r="O55" s="1233" t="str">
        <f>RIGHT(M55,3)&amp;"E"</f>
        <v>E</v>
      </c>
      <c r="P55" s="1394">
        <f>J55+36</f>
        <v>43681</v>
      </c>
      <c r="Q55" s="1379">
        <f>J55+37</f>
        <v>43682</v>
      </c>
      <c r="R55" s="1379">
        <f>J55+39</f>
        <v>43684</v>
      </c>
      <c r="S55" s="1379">
        <f>J55+40</f>
        <v>43685</v>
      </c>
      <c r="T55" s="1408">
        <f>J55+43</f>
        <v>43688</v>
      </c>
      <c r="U55" s="275"/>
      <c r="V55" s="275"/>
    </row>
    <row r="56" spans="1:24" s="211" customFormat="1" ht="19.899999999999999" hidden="1" customHeight="1">
      <c r="A56" s="1324"/>
      <c r="B56" s="1331"/>
      <c r="C56" s="264" t="e">
        <f>VLOOKUP(B55,'ships name'!A:C,3,FALSE)</f>
        <v>#N/A</v>
      </c>
      <c r="D56" s="750"/>
      <c r="E56" s="1310"/>
      <c r="F56" s="1337"/>
      <c r="G56" s="555"/>
      <c r="H56" s="1364"/>
      <c r="I56" s="1364"/>
      <c r="J56" s="1364"/>
      <c r="K56" s="1331"/>
      <c r="L56" s="1331"/>
      <c r="M56" s="1337"/>
      <c r="N56" s="1337"/>
      <c r="O56" s="1234"/>
      <c r="P56" s="1396"/>
      <c r="Q56" s="1392"/>
      <c r="R56" s="1392"/>
      <c r="S56" s="1392"/>
      <c r="T56" s="1410"/>
      <c r="U56" s="275"/>
      <c r="V56" s="275"/>
    </row>
    <row r="57" spans="1:24" s="103" customFormat="1" ht="19.899999999999999" hidden="1" customHeight="1">
      <c r="A57" s="249"/>
      <c r="B57" s="250"/>
      <c r="C57" s="253"/>
      <c r="D57" s="253"/>
      <c r="E57" s="225"/>
      <c r="F57" s="225"/>
      <c r="G57" s="225"/>
      <c r="H57" s="225"/>
      <c r="I57" s="225"/>
      <c r="J57" s="225"/>
      <c r="K57" s="250"/>
      <c r="L57" s="239"/>
      <c r="M57" s="225"/>
      <c r="N57" s="240"/>
      <c r="O57" s="120"/>
      <c r="P57" s="171"/>
      <c r="Q57" s="171"/>
      <c r="R57" s="171"/>
      <c r="S57" s="171"/>
      <c r="T57" s="171"/>
      <c r="U57" s="223"/>
      <c r="V57" s="223"/>
    </row>
    <row r="58" spans="1:24" s="100" customFormat="1" ht="25.9" hidden="1" customHeight="1">
      <c r="A58" s="1181" t="s">
        <v>241</v>
      </c>
      <c r="B58" s="1182"/>
      <c r="C58" s="1182"/>
      <c r="D58" s="508"/>
      <c r="E58" s="1302" t="e">
        <f>LT!#REF!</f>
        <v>#REF!</v>
      </c>
      <c r="F58" s="1302"/>
      <c r="G58" s="534"/>
      <c r="H58" s="1283" t="e">
        <f>LT!#REF!</f>
        <v>#REF!</v>
      </c>
      <c r="I58" s="1283"/>
      <c r="J58" s="1283"/>
      <c r="K58" s="1283"/>
      <c r="L58" s="1283"/>
      <c r="M58" s="1283"/>
      <c r="N58" s="1283"/>
      <c r="O58" s="1283"/>
      <c r="P58" s="1397" t="s">
        <v>2</v>
      </c>
      <c r="Q58" s="1398"/>
      <c r="R58" s="1398"/>
      <c r="S58" s="1398"/>
      <c r="T58" s="1399"/>
      <c r="U58" s="276"/>
      <c r="V58" s="276"/>
      <c r="W58" s="276"/>
      <c r="X58" s="276"/>
    </row>
    <row r="59" spans="1:24" s="103" customFormat="1" ht="19.899999999999999" hidden="1" customHeight="1">
      <c r="A59" s="1315" t="s">
        <v>3</v>
      </c>
      <c r="B59" s="1305" t="s">
        <v>4</v>
      </c>
      <c r="C59" s="1305" t="s">
        <v>5</v>
      </c>
      <c r="D59" s="542"/>
      <c r="E59" s="1303" t="s">
        <v>6</v>
      </c>
      <c r="F59" s="1304"/>
      <c r="G59" s="544"/>
      <c r="H59" s="229" t="s">
        <v>7</v>
      </c>
      <c r="I59" s="229" t="s">
        <v>8</v>
      </c>
      <c r="J59" s="236" t="s">
        <v>9</v>
      </c>
      <c r="K59" s="233" t="s">
        <v>43</v>
      </c>
      <c r="L59" s="236" t="s">
        <v>44</v>
      </c>
      <c r="M59" s="1307" t="s">
        <v>4</v>
      </c>
      <c r="N59" s="231" t="s">
        <v>164</v>
      </c>
      <c r="O59" s="230" t="s">
        <v>165</v>
      </c>
      <c r="P59" s="244" t="s">
        <v>213</v>
      </c>
      <c r="Q59" s="229" t="s">
        <v>214</v>
      </c>
      <c r="R59" s="259" t="s">
        <v>222</v>
      </c>
      <c r="S59" s="229" t="s">
        <v>227</v>
      </c>
      <c r="T59" s="277" t="s">
        <v>223</v>
      </c>
      <c r="U59" s="239"/>
      <c r="V59" s="239"/>
    </row>
    <row r="60" spans="1:24" s="103" customFormat="1" ht="19.899999999999999" hidden="1" customHeight="1">
      <c r="A60" s="1316"/>
      <c r="B60" s="1306"/>
      <c r="C60" s="1306"/>
      <c r="D60" s="746"/>
      <c r="E60" s="1306" t="e">
        <f>LT!#REF!</f>
        <v>#REF!</v>
      </c>
      <c r="F60" s="1306" t="e">
        <f>LT!#REF!</f>
        <v>#REF!</v>
      </c>
      <c r="G60" s="746"/>
      <c r="H60" s="233" t="s">
        <v>15</v>
      </c>
      <c r="I60" s="233" t="s">
        <v>16</v>
      </c>
      <c r="J60" s="230" t="s">
        <v>17</v>
      </c>
      <c r="K60" s="1306" t="s">
        <v>45</v>
      </c>
      <c r="L60" s="230" t="s">
        <v>46</v>
      </c>
      <c r="M60" s="1414"/>
      <c r="N60" s="1307" t="s">
        <v>169</v>
      </c>
      <c r="O60" s="1419" t="s">
        <v>6</v>
      </c>
      <c r="P60" s="245" t="s">
        <v>217</v>
      </c>
      <c r="Q60" s="233" t="s">
        <v>218</v>
      </c>
      <c r="R60" s="232" t="s">
        <v>225</v>
      </c>
      <c r="S60" s="233" t="s">
        <v>228</v>
      </c>
      <c r="T60" s="278" t="s">
        <v>242</v>
      </c>
      <c r="U60" s="239"/>
      <c r="V60" s="239"/>
    </row>
    <row r="61" spans="1:24" s="103" customFormat="1" ht="19.899999999999999" hidden="1" customHeight="1">
      <c r="A61" s="1318"/>
      <c r="B61" s="1308"/>
      <c r="C61" s="1308"/>
      <c r="D61" s="474"/>
      <c r="E61" s="1308"/>
      <c r="F61" s="1308"/>
      <c r="G61" s="474"/>
      <c r="H61" s="234" t="e">
        <f>LT!#REF!</f>
        <v>#REF!</v>
      </c>
      <c r="I61" s="234" t="e">
        <f>LT!#REF!</f>
        <v>#REF!</v>
      </c>
      <c r="J61" s="234" t="e">
        <f>LT!#REF!</f>
        <v>#REF!</v>
      </c>
      <c r="K61" s="1308"/>
      <c r="L61" s="267" t="s">
        <v>22</v>
      </c>
      <c r="M61" s="1365"/>
      <c r="N61" s="1365"/>
      <c r="O61" s="1420"/>
      <c r="P61" s="272" t="s">
        <v>67</v>
      </c>
      <c r="Q61" s="261" t="s">
        <v>56</v>
      </c>
      <c r="R61" s="279" t="s">
        <v>68</v>
      </c>
      <c r="S61" s="261" t="s">
        <v>57</v>
      </c>
      <c r="T61" s="280" t="s">
        <v>71</v>
      </c>
      <c r="U61" s="239"/>
      <c r="V61" s="239"/>
    </row>
    <row r="62" spans="1:24" s="103" customFormat="1" ht="19.899999999999999" hidden="1" customHeight="1">
      <c r="A62" s="1315" t="e">
        <f>LT!#REF!</f>
        <v>#REF!</v>
      </c>
      <c r="B62" s="1319" t="e">
        <f>LT!#REF!</f>
        <v>#REF!</v>
      </c>
      <c r="C62" s="265" t="e">
        <f>VLOOKUP(B62,'ships name'!A:D,2,FALSE)</f>
        <v>#REF!</v>
      </c>
      <c r="D62" s="265"/>
      <c r="E62" s="1311" t="e">
        <f>LT!#REF!</f>
        <v>#REF!</v>
      </c>
      <c r="F62" s="1314" t="e">
        <f>LT!#REF!</f>
        <v>#REF!</v>
      </c>
      <c r="G62" s="545"/>
      <c r="H62" s="1314" t="e">
        <f>LT!#REF!</f>
        <v>#REF!</v>
      </c>
      <c r="I62" s="1314" t="e">
        <f>LT!#REF!</f>
        <v>#REF!</v>
      </c>
      <c r="J62" s="1347" t="e">
        <f>LT!#REF!</f>
        <v>#REF!</v>
      </c>
      <c r="K62" s="1415" t="s">
        <v>239</v>
      </c>
      <c r="L62" s="1362" t="e">
        <f>J62+9</f>
        <v>#REF!</v>
      </c>
      <c r="M62" s="1384" t="s">
        <v>243</v>
      </c>
      <c r="N62" s="1314" t="str">
        <f>VLOOKUP((LEFT(M62,3)),'ships name'!A:C,2,0)</f>
        <v>MOL MAXIM</v>
      </c>
      <c r="O62" s="1151" t="str">
        <f>RIGHT(M62,3)&amp;"E"</f>
        <v>031E</v>
      </c>
      <c r="P62" s="1393" t="e">
        <f>J62+30</f>
        <v>#REF!</v>
      </c>
      <c r="Q62" s="1411" t="e">
        <f>P62+2</f>
        <v>#REF!</v>
      </c>
      <c r="R62" s="1411" t="e">
        <f>Q62+1</f>
        <v>#REF!</v>
      </c>
      <c r="S62" s="1411" t="e">
        <f>R62+1</f>
        <v>#REF!</v>
      </c>
      <c r="T62" s="1407" t="e">
        <f>S62+3</f>
        <v>#REF!</v>
      </c>
      <c r="U62" s="1402"/>
      <c r="V62" s="1402"/>
    </row>
    <row r="63" spans="1:24" s="103" customFormat="1" ht="19.899999999999999" hidden="1" customHeight="1">
      <c r="A63" s="1316"/>
      <c r="B63" s="1320"/>
      <c r="C63" s="106" t="e">
        <f>VLOOKUP(B62,'ships name'!A:D,3,FALSE)</f>
        <v>#REF!</v>
      </c>
      <c r="D63" s="439"/>
      <c r="E63" s="1312"/>
      <c r="F63" s="1312"/>
      <c r="G63" s="758"/>
      <c r="H63" s="1312"/>
      <c r="I63" s="1312"/>
      <c r="J63" s="1348"/>
      <c r="K63" s="1306"/>
      <c r="L63" s="1363"/>
      <c r="M63" s="1289"/>
      <c r="N63" s="1312"/>
      <c r="O63" s="1164"/>
      <c r="P63" s="1394"/>
      <c r="Q63" s="1379"/>
      <c r="R63" s="1379"/>
      <c r="S63" s="1379"/>
      <c r="T63" s="1408"/>
      <c r="U63" s="1403"/>
      <c r="V63" s="1403"/>
    </row>
    <row r="64" spans="1:24" s="103" customFormat="1" ht="19.899999999999999" hidden="1" customHeight="1">
      <c r="A64" s="1315" t="e">
        <f>LT!#REF!</f>
        <v>#REF!</v>
      </c>
      <c r="B64" s="1319" t="e">
        <f>LT!#REF!</f>
        <v>#REF!</v>
      </c>
      <c r="C64" s="266" t="e">
        <f>VLOOKUP(B64,'ships name'!A:D,2,FALSE)</f>
        <v>#REF!</v>
      </c>
      <c r="D64" s="265"/>
      <c r="E64" s="1311" t="e">
        <f>LT!#REF!</f>
        <v>#REF!</v>
      </c>
      <c r="F64" s="1314" t="e">
        <f>LT!#REF!</f>
        <v>#REF!</v>
      </c>
      <c r="G64" s="545"/>
      <c r="H64" s="1314" t="e">
        <f>LT!#REF!</f>
        <v>#REF!</v>
      </c>
      <c r="I64" s="1314" t="e">
        <f>LT!#REF!</f>
        <v>#REF!</v>
      </c>
      <c r="J64" s="1347" t="e">
        <f>LT!#REF!</f>
        <v>#REF!</v>
      </c>
      <c r="K64" s="1387" t="s">
        <v>239</v>
      </c>
      <c r="L64" s="1379" t="e">
        <f>L62+7</f>
        <v>#REF!</v>
      </c>
      <c r="M64" s="1351" t="s">
        <v>244</v>
      </c>
      <c r="N64" s="1314" t="str">
        <f>VLOOKUP((LEFT(M64,3)),'ships name'!A:C,2,0)</f>
        <v>MOL MAJESTY</v>
      </c>
      <c r="O64" s="1151" t="str">
        <f>RIGHT(M64,3)&amp;"E"</f>
        <v>038E</v>
      </c>
      <c r="P64" s="1394" t="e">
        <f>J64+30</f>
        <v>#REF!</v>
      </c>
      <c r="Q64" s="1379" t="e">
        <f>P64+2</f>
        <v>#REF!</v>
      </c>
      <c r="R64" s="1379" t="e">
        <f>Q64+1</f>
        <v>#REF!</v>
      </c>
      <c r="S64" s="1379" t="e">
        <f>R64+1</f>
        <v>#REF!</v>
      </c>
      <c r="T64" s="1408" t="e">
        <f>S64+3</f>
        <v>#REF!</v>
      </c>
      <c r="U64" s="1402"/>
      <c r="V64" s="1402"/>
    </row>
    <row r="65" spans="1:22" s="103" customFormat="1" ht="19.899999999999999" hidden="1" customHeight="1">
      <c r="A65" s="1316"/>
      <c r="B65" s="1320"/>
      <c r="C65" s="106" t="e">
        <f>VLOOKUP(B64,'ships name'!A:D,3,FALSE)</f>
        <v>#REF!</v>
      </c>
      <c r="D65" s="439"/>
      <c r="E65" s="1312"/>
      <c r="F65" s="1312"/>
      <c r="G65" s="758"/>
      <c r="H65" s="1312"/>
      <c r="I65" s="1312"/>
      <c r="J65" s="1348"/>
      <c r="K65" s="1306"/>
      <c r="L65" s="1363"/>
      <c r="M65" s="1289"/>
      <c r="N65" s="1312"/>
      <c r="O65" s="1164"/>
      <c r="P65" s="1394"/>
      <c r="Q65" s="1379"/>
      <c r="R65" s="1379"/>
      <c r="S65" s="1379"/>
      <c r="T65" s="1408"/>
      <c r="U65" s="1403"/>
      <c r="V65" s="1403"/>
    </row>
    <row r="66" spans="1:22" s="103" customFormat="1" ht="19.899999999999999" hidden="1" customHeight="1">
      <c r="A66" s="1315" t="e">
        <f>LT!#REF!</f>
        <v>#REF!</v>
      </c>
      <c r="B66" s="1313" t="e">
        <f>LT!#REF!</f>
        <v>#REF!</v>
      </c>
      <c r="C66" s="110" t="e">
        <f>VLOOKUP(B66,'ships name'!A:D,2,FALSE)</f>
        <v>#REF!</v>
      </c>
      <c r="D66" s="493"/>
      <c r="E66" s="1313" t="e">
        <f>LT!#REF!</f>
        <v>#REF!</v>
      </c>
      <c r="F66" s="1314" t="e">
        <f>LT!#REF!</f>
        <v>#REF!</v>
      </c>
      <c r="G66" s="545"/>
      <c r="H66" s="1314" t="e">
        <f>LT!#REF!</f>
        <v>#REF!</v>
      </c>
      <c r="I66" s="1314" t="e">
        <f>LT!#REF!</f>
        <v>#REF!</v>
      </c>
      <c r="J66" s="1347" t="e">
        <f>LT!#REF!</f>
        <v>#REF!</v>
      </c>
      <c r="K66" s="1387" t="s">
        <v>239</v>
      </c>
      <c r="L66" s="1379" t="e">
        <f>L64+7</f>
        <v>#REF!</v>
      </c>
      <c r="M66" s="1346" t="s">
        <v>245</v>
      </c>
      <c r="N66" s="1314" t="str">
        <f>VLOOKUP((LEFT(M66,3)),'ships name'!A:C,2,0)</f>
        <v>MOL MODERN</v>
      </c>
      <c r="O66" s="1151" t="str">
        <f>RIGHT(M66,3)&amp;"E"</f>
        <v>032E</v>
      </c>
      <c r="P66" s="1394" t="e">
        <f>J66+30</f>
        <v>#REF!</v>
      </c>
      <c r="Q66" s="1379" t="e">
        <f>P66+2</f>
        <v>#REF!</v>
      </c>
      <c r="R66" s="1379" t="e">
        <f>Q66+1</f>
        <v>#REF!</v>
      </c>
      <c r="S66" s="1379" t="e">
        <f>R66+1</f>
        <v>#REF!</v>
      </c>
      <c r="T66" s="1408" t="e">
        <f>S66+3</f>
        <v>#REF!</v>
      </c>
      <c r="U66" s="1402"/>
      <c r="V66" s="1402"/>
    </row>
    <row r="67" spans="1:22" s="103" customFormat="1" ht="19.899999999999999" hidden="1" customHeight="1">
      <c r="A67" s="1316"/>
      <c r="B67" s="1289"/>
      <c r="C67" s="109" t="e">
        <f>VLOOKUP(B66,'ships name'!A:D,3,FALSE)</f>
        <v>#REF!</v>
      </c>
      <c r="D67" s="499"/>
      <c r="E67" s="1289"/>
      <c r="F67" s="1312"/>
      <c r="G67" s="758"/>
      <c r="H67" s="1312"/>
      <c r="I67" s="1312"/>
      <c r="J67" s="1348"/>
      <c r="K67" s="1306"/>
      <c r="L67" s="1363"/>
      <c r="M67" s="1336"/>
      <c r="N67" s="1312"/>
      <c r="O67" s="1164"/>
      <c r="P67" s="1394"/>
      <c r="Q67" s="1379"/>
      <c r="R67" s="1379"/>
      <c r="S67" s="1379"/>
      <c r="T67" s="1408"/>
      <c r="U67" s="1403"/>
      <c r="V67" s="1403"/>
    </row>
    <row r="68" spans="1:22" s="103" customFormat="1" ht="19.899999999999999" hidden="1" customHeight="1">
      <c r="A68" s="1315" t="e">
        <f>LT!#REF!</f>
        <v>#REF!</v>
      </c>
      <c r="B68" s="1313" t="e">
        <f>LT!#REF!</f>
        <v>#REF!</v>
      </c>
      <c r="C68" s="220" t="e">
        <f>VLOOKUP(B68,'ships name'!A:C,2,FALSE)</f>
        <v>#REF!</v>
      </c>
      <c r="D68" s="531"/>
      <c r="E68" s="1300" t="e">
        <f>LT!#REF!</f>
        <v>#REF!</v>
      </c>
      <c r="F68" s="1342" t="e">
        <f>LT!#REF!</f>
        <v>#REF!</v>
      </c>
      <c r="G68" s="546"/>
      <c r="H68" s="1342" t="e">
        <f>LT!#REF!</f>
        <v>#REF!</v>
      </c>
      <c r="I68" s="1342" t="e">
        <f>LT!#REF!</f>
        <v>#REF!</v>
      </c>
      <c r="J68" s="1390" t="e">
        <f>LT!#REF!</f>
        <v>#REF!</v>
      </c>
      <c r="K68" s="1388" t="s">
        <v>239</v>
      </c>
      <c r="L68" s="1377" t="e">
        <f>L66+7</f>
        <v>#REF!</v>
      </c>
      <c r="M68" s="1346" t="s">
        <v>246</v>
      </c>
      <c r="N68" s="1342" t="str">
        <f>VLOOKUP((LEFT(M68,3)),'ships name'!A:C,2,0)</f>
        <v>MOL MAESTRO</v>
      </c>
      <c r="O68" s="1400" t="str">
        <f>RIGHT(M68,3)&amp;"E"</f>
        <v>034E</v>
      </c>
      <c r="P68" s="1395" t="e">
        <f>J68+30</f>
        <v>#REF!</v>
      </c>
      <c r="Q68" s="1377" t="e">
        <f>P68+2</f>
        <v>#REF!</v>
      </c>
      <c r="R68" s="1377" t="e">
        <f>Q68+1</f>
        <v>#REF!</v>
      </c>
      <c r="S68" s="1377" t="e">
        <f>R68+1</f>
        <v>#REF!</v>
      </c>
      <c r="T68" s="1409" t="e">
        <f>S68+3</f>
        <v>#REF!</v>
      </c>
      <c r="U68" s="1412"/>
      <c r="V68" s="1402"/>
    </row>
    <row r="69" spans="1:22" s="103" customFormat="1" ht="19.899999999999999" hidden="1" customHeight="1">
      <c r="A69" s="1316"/>
      <c r="B69" s="1289"/>
      <c r="C69" s="220" t="e">
        <f>VLOOKUP(B68,'ships name'!A:C,3,FALSE)</f>
        <v>#REF!</v>
      </c>
      <c r="D69" s="531"/>
      <c r="E69" s="1301"/>
      <c r="F69" s="1291"/>
      <c r="G69" s="759"/>
      <c r="H69" s="1291"/>
      <c r="I69" s="1291"/>
      <c r="J69" s="1391"/>
      <c r="K69" s="1320"/>
      <c r="L69" s="1378"/>
      <c r="M69" s="1336"/>
      <c r="N69" s="1291"/>
      <c r="O69" s="1195"/>
      <c r="P69" s="1395"/>
      <c r="Q69" s="1377"/>
      <c r="R69" s="1377"/>
      <c r="S69" s="1377"/>
      <c r="T69" s="1409"/>
      <c r="U69" s="1413"/>
      <c r="V69" s="1403"/>
    </row>
    <row r="70" spans="1:22" s="103" customFormat="1" ht="19.899999999999999" hidden="1" customHeight="1">
      <c r="A70" s="1316" t="e">
        <f>LT!#REF!</f>
        <v>#REF!</v>
      </c>
      <c r="B70" s="1321" t="e">
        <f>LT!#REF!</f>
        <v>#REF!</v>
      </c>
      <c r="C70" s="220" t="e">
        <f>VLOOKUP(B70,'ships name'!A:C,2,FALSE)</f>
        <v>#REF!</v>
      </c>
      <c r="D70" s="531"/>
      <c r="E70" s="1336" t="e">
        <f>LT!#REF!</f>
        <v>#REF!</v>
      </c>
      <c r="F70" s="1346" t="e">
        <f>LT!#REF!</f>
        <v>#REF!</v>
      </c>
      <c r="G70" s="756"/>
      <c r="H70" s="1346" t="e">
        <f>LT!#REF!</f>
        <v>#REF!</v>
      </c>
      <c r="I70" s="1346" t="e">
        <f>LT!#REF!</f>
        <v>#REF!</v>
      </c>
      <c r="J70" s="1346" t="e">
        <f>LT!#REF!</f>
        <v>#REF!</v>
      </c>
      <c r="K70" s="1389" t="s">
        <v>239</v>
      </c>
      <c r="L70" s="1379" t="e">
        <f>L68+7</f>
        <v>#REF!</v>
      </c>
      <c r="M70" s="1346" t="s">
        <v>247</v>
      </c>
      <c r="N70" s="1314" t="str">
        <f>VLOOKUP((LEFT(M70,3)),'ships name'!A:C,2,0)</f>
        <v>MOL MARVEL</v>
      </c>
      <c r="O70" s="1233" t="str">
        <f>RIGHT(M70,3)&amp;"E"</f>
        <v>033E</v>
      </c>
      <c r="P70" s="1394" t="e">
        <f>J70+30</f>
        <v>#REF!</v>
      </c>
      <c r="Q70" s="1379" t="e">
        <f>P70+2</f>
        <v>#REF!</v>
      </c>
      <c r="R70" s="1379" t="e">
        <f>Q70+1</f>
        <v>#REF!</v>
      </c>
      <c r="S70" s="1379" t="e">
        <f>R70+1</f>
        <v>#REF!</v>
      </c>
      <c r="T70" s="1408" t="e">
        <f>S70+3</f>
        <v>#REF!</v>
      </c>
      <c r="U70" s="1402"/>
      <c r="V70" s="1402"/>
    </row>
    <row r="71" spans="1:22" s="103" customFormat="1" ht="19.899999999999999" hidden="1" customHeight="1">
      <c r="A71" s="1318"/>
      <c r="B71" s="1322"/>
      <c r="C71" s="228" t="e">
        <f>VLOOKUP(B70,'ships name'!A:C,3,FALSE)</f>
        <v>#REF!</v>
      </c>
      <c r="D71" s="539"/>
      <c r="E71" s="1337"/>
      <c r="F71" s="1337"/>
      <c r="G71" s="555"/>
      <c r="H71" s="1337"/>
      <c r="I71" s="1337"/>
      <c r="J71" s="1337"/>
      <c r="K71" s="1322"/>
      <c r="L71" s="1380"/>
      <c r="M71" s="1337"/>
      <c r="N71" s="1385"/>
      <c r="O71" s="1234"/>
      <c r="P71" s="1396"/>
      <c r="Q71" s="1392"/>
      <c r="R71" s="1392"/>
      <c r="S71" s="1392"/>
      <c r="T71" s="1410"/>
      <c r="U71" s="1403"/>
      <c r="V71" s="1403"/>
    </row>
    <row r="72" spans="1:22" s="103" customFormat="1" ht="19.899999999999999" customHeight="1" thickBot="1">
      <c r="A72" s="101"/>
      <c r="B72" s="102"/>
    </row>
    <row r="73" spans="1:22" ht="19.899999999999999" customHeight="1" thickBot="1">
      <c r="A73" s="1267" t="s">
        <v>4010</v>
      </c>
      <c r="B73" s="1268"/>
      <c r="C73" s="1268"/>
      <c r="D73" s="528"/>
      <c r="E73" s="529" t="s">
        <v>74</v>
      </c>
      <c r="F73" s="226"/>
      <c r="G73" s="226"/>
      <c r="H73" s="226" t="s">
        <v>75</v>
      </c>
      <c r="I73" s="226"/>
      <c r="J73" s="226"/>
      <c r="K73" s="1185" t="s">
        <v>2</v>
      </c>
      <c r="L73" s="1186"/>
      <c r="M73" s="1236"/>
    </row>
    <row r="74" spans="1:22" ht="19.899999999999999" customHeight="1">
      <c r="A74" s="1272" t="s">
        <v>3</v>
      </c>
      <c r="B74" s="1270" t="s">
        <v>4</v>
      </c>
      <c r="C74" s="1270" t="s">
        <v>5</v>
      </c>
      <c r="D74" s="1134" t="s">
        <v>4291</v>
      </c>
      <c r="E74" s="1137" t="s">
        <v>6</v>
      </c>
      <c r="F74" s="1138"/>
      <c r="G74" s="1139"/>
      <c r="H74" s="556" t="s">
        <v>7</v>
      </c>
      <c r="I74" s="526" t="s">
        <v>8</v>
      </c>
      <c r="J74" s="241" t="s">
        <v>9</v>
      </c>
      <c r="K74" s="397" t="s">
        <v>3533</v>
      </c>
      <c r="L74" s="543" t="s">
        <v>224</v>
      </c>
      <c r="M74" s="180" t="s">
        <v>222</v>
      </c>
    </row>
    <row r="75" spans="1:22" ht="19.899999999999999" customHeight="1">
      <c r="A75" s="1272"/>
      <c r="B75" s="1270"/>
      <c r="C75" s="1270"/>
      <c r="D75" s="1116"/>
      <c r="E75" s="1116" t="s">
        <v>13</v>
      </c>
      <c r="F75" s="1280" t="s">
        <v>14</v>
      </c>
      <c r="G75" s="1281"/>
      <c r="H75" s="125" t="s">
        <v>15</v>
      </c>
      <c r="I75" s="439" t="s">
        <v>16</v>
      </c>
      <c r="J75" s="533" t="s">
        <v>17</v>
      </c>
      <c r="K75" s="404" t="s">
        <v>3073</v>
      </c>
      <c r="L75" s="448" t="s">
        <v>226</v>
      </c>
      <c r="M75" s="696" t="s">
        <v>225</v>
      </c>
    </row>
    <row r="76" spans="1:22" ht="19.899999999999999" customHeight="1" thickBot="1">
      <c r="A76" s="1273"/>
      <c r="B76" s="1271"/>
      <c r="C76" s="1271"/>
      <c r="D76" s="1117"/>
      <c r="E76" s="1117"/>
      <c r="F76" s="605" t="s">
        <v>4292</v>
      </c>
      <c r="G76" s="536" t="s">
        <v>4293</v>
      </c>
      <c r="H76" s="618"/>
      <c r="I76" s="616" t="s">
        <v>23</v>
      </c>
      <c r="J76" s="741" t="s">
        <v>23</v>
      </c>
      <c r="K76" s="761"/>
      <c r="L76" s="762"/>
      <c r="M76" s="472"/>
    </row>
    <row r="77" spans="1:22" ht="19.899999999999999" customHeight="1">
      <c r="A77" s="705">
        <v>23</v>
      </c>
      <c r="B77" s="722" t="s">
        <v>4781</v>
      </c>
      <c r="C77" s="493" t="str">
        <f>VLOOKUP((LEFT(B77,3)),'ships name'!A:C,2,FALSE)</f>
        <v>CMA CGM AMERIGO VESPUCCI</v>
      </c>
      <c r="D77" s="812" t="str">
        <f>VLOOKUP(C77,'ships name'!B:C,2,FALSE)</f>
        <v>达飞韦斯普奇</v>
      </c>
      <c r="E77" s="611" t="str">
        <f>RIGHT(B77,3)&amp;"W"</f>
        <v>213W</v>
      </c>
      <c r="F77" s="611" t="str">
        <f t="shared" ref="F77" si="18">LEFT(G77,6)</f>
        <v>0MB35E</v>
      </c>
      <c r="G77" s="611" t="s">
        <v>4786</v>
      </c>
      <c r="H77" s="710">
        <f>J77-2</f>
        <v>43620</v>
      </c>
      <c r="I77" s="710">
        <f>J77</f>
        <v>43622</v>
      </c>
      <c r="J77" s="710">
        <v>43622</v>
      </c>
      <c r="K77" s="710">
        <f>J77+28</f>
        <v>43650</v>
      </c>
      <c r="L77" s="710">
        <f>J77+32</f>
        <v>43654</v>
      </c>
      <c r="M77" s="744">
        <f>J77+35</f>
        <v>43657</v>
      </c>
    </row>
    <row r="78" spans="1:22" ht="19.899999999999999" customHeight="1">
      <c r="A78" s="617">
        <f>A77+1</f>
        <v>24</v>
      </c>
      <c r="B78" s="733" t="s">
        <v>4782</v>
      </c>
      <c r="C78" s="499" t="str">
        <f>VLOOKUP((LEFT(B78,3)),'ships name'!A:C,2,FALSE)</f>
        <v>COSCO PRIDE</v>
      </c>
      <c r="D78" s="809" t="str">
        <f>VLOOKUP(C78,'ships name'!B:C,2,FALSE)</f>
        <v>中远自豪</v>
      </c>
      <c r="E78" s="580" t="str">
        <f>RIGHT(B78,3)&amp;"W"</f>
        <v>048W</v>
      </c>
      <c r="F78" s="580" t="str">
        <f>RIGHT(B78,3)&amp;"E"</f>
        <v>048E</v>
      </c>
      <c r="G78" s="580" t="s">
        <v>4787</v>
      </c>
      <c r="H78" s="716">
        <f t="shared" ref="H78:J81" si="19">H77+7</f>
        <v>43627</v>
      </c>
      <c r="I78" s="716">
        <f t="shared" si="19"/>
        <v>43629</v>
      </c>
      <c r="J78" s="716">
        <f t="shared" si="19"/>
        <v>43629</v>
      </c>
      <c r="K78" s="716">
        <f t="shared" ref="K78" si="20">J78+28</f>
        <v>43657</v>
      </c>
      <c r="L78" s="716">
        <f t="shared" ref="L78" si="21">J78+32</f>
        <v>43661</v>
      </c>
      <c r="M78" s="760">
        <f t="shared" ref="M78" si="22">J78+35</f>
        <v>43664</v>
      </c>
    </row>
    <row r="79" spans="1:22" ht="19.899999999999999" customHeight="1">
      <c r="A79" s="617">
        <f>A78+1</f>
        <v>25</v>
      </c>
      <c r="B79" s="733" t="s">
        <v>4783</v>
      </c>
      <c r="C79" s="499" t="str">
        <f>VLOOKUP((LEFT(B79,3)),'ships name'!A:C,2,FALSE)</f>
        <v>COSCO FAITH</v>
      </c>
      <c r="D79" s="809" t="str">
        <f>VLOOKUP(C79,'ships name'!B:C,2,FALSE)</f>
        <v>中远诚信</v>
      </c>
      <c r="E79" s="580" t="str">
        <f>RIGHT(B79,3)&amp;"W"</f>
        <v>040W</v>
      </c>
      <c r="F79" s="580" t="str">
        <f>RIGHT(B79,3)&amp;"E"</f>
        <v>040E</v>
      </c>
      <c r="G79" s="580" t="s">
        <v>4788</v>
      </c>
      <c r="H79" s="716">
        <f t="shared" si="19"/>
        <v>43634</v>
      </c>
      <c r="I79" s="716">
        <f t="shared" si="19"/>
        <v>43636</v>
      </c>
      <c r="J79" s="716">
        <f t="shared" si="19"/>
        <v>43636</v>
      </c>
      <c r="K79" s="716">
        <f t="shared" ref="K79" si="23">J79+28</f>
        <v>43664</v>
      </c>
      <c r="L79" s="716">
        <f t="shared" ref="L79" si="24">J79+32</f>
        <v>43668</v>
      </c>
      <c r="M79" s="760">
        <f t="shared" ref="M79" si="25">J79+35</f>
        <v>43671</v>
      </c>
    </row>
    <row r="80" spans="1:22" ht="19.899999999999999" customHeight="1">
      <c r="A80" s="617">
        <f>A79+1</f>
        <v>26</v>
      </c>
      <c r="B80" s="733" t="s">
        <v>4784</v>
      </c>
      <c r="C80" s="499" t="str">
        <f>VLOOKUP((LEFT(B80,3)),'ships name'!A:C,2,FALSE)</f>
        <v>COSCO SHIPPING JASMINE</v>
      </c>
      <c r="D80" s="809" t="str">
        <f>VLOOKUP(C80,'ships name'!B:C,2,FALSE)</f>
        <v xml:space="preserve"> </v>
      </c>
      <c r="E80" s="580" t="str">
        <f>RIGHT(B80,3)&amp;"W"</f>
        <v>005W</v>
      </c>
      <c r="F80" s="580" t="str">
        <f t="shared" ref="F80:F81" si="26">RIGHT(B80,3)&amp;"E"</f>
        <v>005E</v>
      </c>
      <c r="G80" s="580" t="s">
        <v>4789</v>
      </c>
      <c r="H80" s="753">
        <f t="shared" si="19"/>
        <v>43641</v>
      </c>
      <c r="I80" s="716">
        <f t="shared" si="19"/>
        <v>43643</v>
      </c>
      <c r="J80" s="716">
        <f t="shared" si="19"/>
        <v>43643</v>
      </c>
      <c r="K80" s="716">
        <f t="shared" ref="K80" si="27">J80+28</f>
        <v>43671</v>
      </c>
      <c r="L80" s="716">
        <f t="shared" ref="L80" si="28">J80+32</f>
        <v>43675</v>
      </c>
      <c r="M80" s="760">
        <f t="shared" ref="M80" si="29">J80+35</f>
        <v>43678</v>
      </c>
    </row>
    <row r="81" spans="1:15" ht="19.899999999999999" customHeight="1">
      <c r="A81" s="617">
        <f>A80+1</f>
        <v>27</v>
      </c>
      <c r="B81" s="733" t="s">
        <v>4785</v>
      </c>
      <c r="C81" s="499" t="str">
        <f>VLOOKUP((LEFT(B81,3)),'ships name'!A:C,2,FALSE)</f>
        <v>COSCO FORTUNE</v>
      </c>
      <c r="D81" s="809" t="str">
        <f>VLOOKUP(C81,'ships name'!B:C,2,FALSE)</f>
        <v>中远财富</v>
      </c>
      <c r="E81" s="580" t="str">
        <f>RIGHT(B81,3)&amp;"W"</f>
        <v>047W</v>
      </c>
      <c r="F81" s="580" t="str">
        <f t="shared" si="26"/>
        <v>047E</v>
      </c>
      <c r="G81" s="580" t="s">
        <v>4790</v>
      </c>
      <c r="H81" s="716">
        <f t="shared" si="19"/>
        <v>43648</v>
      </c>
      <c r="I81" s="716">
        <f t="shared" si="19"/>
        <v>43650</v>
      </c>
      <c r="J81" s="716">
        <f t="shared" si="19"/>
        <v>43650</v>
      </c>
      <c r="K81" s="716">
        <f t="shared" ref="K81" si="30">J81+28</f>
        <v>43678</v>
      </c>
      <c r="L81" s="716">
        <f t="shared" ref="L81" si="31">J81+32</f>
        <v>43682</v>
      </c>
      <c r="M81" s="760">
        <f t="shared" ref="M81" si="32">J81+35</f>
        <v>43685</v>
      </c>
    </row>
    <row r="82" spans="1:15" ht="19.899999999999999" customHeight="1">
      <c r="A82" s="447"/>
      <c r="B82" s="253"/>
      <c r="C82" s="253"/>
      <c r="D82" s="253"/>
      <c r="E82" s="253"/>
      <c r="F82" s="254"/>
      <c r="G82" s="254"/>
      <c r="H82" s="254"/>
      <c r="I82" s="254"/>
      <c r="J82" s="254"/>
      <c r="K82" s="254"/>
      <c r="L82" s="254"/>
      <c r="M82" s="120"/>
      <c r="N82" s="120"/>
      <c r="O82" s="120"/>
    </row>
    <row r="83" spans="1:15" ht="19.899999999999999" customHeight="1">
      <c r="K83" s="282"/>
      <c r="L83" s="282"/>
    </row>
    <row r="84" spans="1:15" ht="19.899999999999999" customHeight="1">
      <c r="A84" s="158" t="s">
        <v>4008</v>
      </c>
      <c r="B84" s="446"/>
    </row>
    <row r="85" spans="1:15" ht="19.899999999999999" customHeight="1">
      <c r="A85" s="159" t="s">
        <v>4009</v>
      </c>
      <c r="B85" s="446"/>
    </row>
    <row r="86" spans="1:15" ht="27" customHeight="1">
      <c r="A86" s="160" t="s">
        <v>85</v>
      </c>
    </row>
  </sheetData>
  <mergeCells count="306">
    <mergeCell ref="K7:O7"/>
    <mergeCell ref="U62:U63"/>
    <mergeCell ref="U64:U65"/>
    <mergeCell ref="K62:K63"/>
    <mergeCell ref="K64:K65"/>
    <mergeCell ref="R53:R54"/>
    <mergeCell ref="Q47:Q48"/>
    <mergeCell ref="Q49:Q50"/>
    <mergeCell ref="Q51:Q52"/>
    <mergeCell ref="Q53:Q54"/>
    <mergeCell ref="O45:O46"/>
    <mergeCell ref="O47:O48"/>
    <mergeCell ref="O49:O50"/>
    <mergeCell ref="O51:O52"/>
    <mergeCell ref="O53:O54"/>
    <mergeCell ref="O55:O56"/>
    <mergeCell ref="O60:O61"/>
    <mergeCell ref="O11:O12"/>
    <mergeCell ref="O13:O14"/>
    <mergeCell ref="O15:O16"/>
    <mergeCell ref="O17:O18"/>
    <mergeCell ref="O19:O20"/>
    <mergeCell ref="O64:O65"/>
    <mergeCell ref="N11:N12"/>
    <mergeCell ref="U66:U67"/>
    <mergeCell ref="U68:U69"/>
    <mergeCell ref="U70:U71"/>
    <mergeCell ref="M55:M56"/>
    <mergeCell ref="M59:M61"/>
    <mergeCell ref="M62:M63"/>
    <mergeCell ref="M64:M65"/>
    <mergeCell ref="M66:M67"/>
    <mergeCell ref="M68:M69"/>
    <mergeCell ref="M70:M71"/>
    <mergeCell ref="S62:S63"/>
    <mergeCell ref="S64:S65"/>
    <mergeCell ref="S66:S67"/>
    <mergeCell ref="S68:S69"/>
    <mergeCell ref="S70:S71"/>
    <mergeCell ref="R55:R56"/>
    <mergeCell ref="R62:R63"/>
    <mergeCell ref="R64:R65"/>
    <mergeCell ref="R66:R67"/>
    <mergeCell ref="R68:R69"/>
    <mergeCell ref="R70:R71"/>
    <mergeCell ref="Q55:Q56"/>
    <mergeCell ref="Q62:Q63"/>
    <mergeCell ref="Q64:Q65"/>
    <mergeCell ref="V62:V63"/>
    <mergeCell ref="V64:V65"/>
    <mergeCell ref="V66:V67"/>
    <mergeCell ref="V68:V69"/>
    <mergeCell ref="V70:V71"/>
    <mergeCell ref="P43:T43"/>
    <mergeCell ref="T47:T48"/>
    <mergeCell ref="T49:T50"/>
    <mergeCell ref="T51:T52"/>
    <mergeCell ref="T53:T54"/>
    <mergeCell ref="T55:T56"/>
    <mergeCell ref="T62:T63"/>
    <mergeCell ref="T64:T65"/>
    <mergeCell ref="T66:T67"/>
    <mergeCell ref="T68:T69"/>
    <mergeCell ref="T70:T71"/>
    <mergeCell ref="S47:S48"/>
    <mergeCell ref="S49:S50"/>
    <mergeCell ref="S51:S52"/>
    <mergeCell ref="S53:S54"/>
    <mergeCell ref="S55:S56"/>
    <mergeCell ref="R47:R48"/>
    <mergeCell ref="R49:R50"/>
    <mergeCell ref="R51:R52"/>
    <mergeCell ref="N13:N14"/>
    <mergeCell ref="N15:N16"/>
    <mergeCell ref="N17:N18"/>
    <mergeCell ref="N19:N20"/>
    <mergeCell ref="Q66:Q67"/>
    <mergeCell ref="Q68:Q69"/>
    <mergeCell ref="Q70:Q71"/>
    <mergeCell ref="P47:P48"/>
    <mergeCell ref="P49:P50"/>
    <mergeCell ref="P51:P52"/>
    <mergeCell ref="P53:P54"/>
    <mergeCell ref="P55:P56"/>
    <mergeCell ref="P62:P63"/>
    <mergeCell ref="P64:P65"/>
    <mergeCell ref="P66:P67"/>
    <mergeCell ref="P68:P69"/>
    <mergeCell ref="P70:P71"/>
    <mergeCell ref="P58:T58"/>
    <mergeCell ref="O66:O67"/>
    <mergeCell ref="O68:O69"/>
    <mergeCell ref="O70:O71"/>
    <mergeCell ref="N45:N46"/>
    <mergeCell ref="H43:O43"/>
    <mergeCell ref="J19:J20"/>
    <mergeCell ref="K73:M73"/>
    <mergeCell ref="N66:N67"/>
    <mergeCell ref="N68:N69"/>
    <mergeCell ref="N70:N71"/>
    <mergeCell ref="K49:K50"/>
    <mergeCell ref="K51:K52"/>
    <mergeCell ref="K53:K54"/>
    <mergeCell ref="N64:N65"/>
    <mergeCell ref="L66:L67"/>
    <mergeCell ref="K66:K67"/>
    <mergeCell ref="K68:K69"/>
    <mergeCell ref="K70:K71"/>
    <mergeCell ref="K60:K61"/>
    <mergeCell ref="K55:K56"/>
    <mergeCell ref="H58:O58"/>
    <mergeCell ref="I64:I65"/>
    <mergeCell ref="O62:O63"/>
    <mergeCell ref="H55:H56"/>
    <mergeCell ref="I66:I67"/>
    <mergeCell ref="I68:I69"/>
    <mergeCell ref="J70:J71"/>
    <mergeCell ref="J66:J67"/>
    <mergeCell ref="J68:J69"/>
    <mergeCell ref="M11:M12"/>
    <mergeCell ref="M13:M14"/>
    <mergeCell ref="M15:M16"/>
    <mergeCell ref="M17:M18"/>
    <mergeCell ref="M19:M20"/>
    <mergeCell ref="L68:L69"/>
    <mergeCell ref="L70:L71"/>
    <mergeCell ref="L47:L48"/>
    <mergeCell ref="L49:L50"/>
    <mergeCell ref="L51:L52"/>
    <mergeCell ref="L64:L65"/>
    <mergeCell ref="L19:L20"/>
    <mergeCell ref="M49:M50"/>
    <mergeCell ref="M51:M52"/>
    <mergeCell ref="L11:L12"/>
    <mergeCell ref="L13:L14"/>
    <mergeCell ref="L15:L16"/>
    <mergeCell ref="L17:L18"/>
    <mergeCell ref="M44:M46"/>
    <mergeCell ref="M47:M48"/>
    <mergeCell ref="M53:M54"/>
    <mergeCell ref="I11:I12"/>
    <mergeCell ref="I13:I14"/>
    <mergeCell ref="I15:I16"/>
    <mergeCell ref="I17:I18"/>
    <mergeCell ref="I19:I20"/>
    <mergeCell ref="N62:N63"/>
    <mergeCell ref="L55:L56"/>
    <mergeCell ref="L62:L63"/>
    <mergeCell ref="L53:L54"/>
    <mergeCell ref="I49:I50"/>
    <mergeCell ref="I51:I52"/>
    <mergeCell ref="I53:I54"/>
    <mergeCell ref="I55:I56"/>
    <mergeCell ref="N60:N61"/>
    <mergeCell ref="N51:N52"/>
    <mergeCell ref="N53:N54"/>
    <mergeCell ref="N55:N56"/>
    <mergeCell ref="J55:J56"/>
    <mergeCell ref="N47:N48"/>
    <mergeCell ref="N49:N50"/>
    <mergeCell ref="K11:K12"/>
    <mergeCell ref="K13:K14"/>
    <mergeCell ref="K15:K16"/>
    <mergeCell ref="K17:K18"/>
    <mergeCell ref="K45:K46"/>
    <mergeCell ref="H47:H48"/>
    <mergeCell ref="H49:H50"/>
    <mergeCell ref="H51:H52"/>
    <mergeCell ref="J53:J54"/>
    <mergeCell ref="K47:K48"/>
    <mergeCell ref="H53:H54"/>
    <mergeCell ref="J47:J48"/>
    <mergeCell ref="J49:J50"/>
    <mergeCell ref="J51:J52"/>
    <mergeCell ref="K19:K20"/>
    <mergeCell ref="F19:F20"/>
    <mergeCell ref="I70:I71"/>
    <mergeCell ref="H62:H63"/>
    <mergeCell ref="J64:J65"/>
    <mergeCell ref="H66:H67"/>
    <mergeCell ref="H68:H69"/>
    <mergeCell ref="H70:H71"/>
    <mergeCell ref="H11:H12"/>
    <mergeCell ref="H13:H14"/>
    <mergeCell ref="H15:H16"/>
    <mergeCell ref="H17:H18"/>
    <mergeCell ref="H19:H20"/>
    <mergeCell ref="H64:H65"/>
    <mergeCell ref="F51:F52"/>
    <mergeCell ref="F53:F54"/>
    <mergeCell ref="F55:F56"/>
    <mergeCell ref="I47:I48"/>
    <mergeCell ref="I62:I63"/>
    <mergeCell ref="J62:J63"/>
    <mergeCell ref="F70:F71"/>
    <mergeCell ref="E24:G24"/>
    <mergeCell ref="E13:E14"/>
    <mergeCell ref="E15:E16"/>
    <mergeCell ref="E70:E71"/>
    <mergeCell ref="D74:D76"/>
    <mergeCell ref="E74:G74"/>
    <mergeCell ref="F75:G75"/>
    <mergeCell ref="E75:E76"/>
    <mergeCell ref="D34:D36"/>
    <mergeCell ref="E34:G34"/>
    <mergeCell ref="F35:G35"/>
    <mergeCell ref="F47:F48"/>
    <mergeCell ref="F64:F65"/>
    <mergeCell ref="F66:F67"/>
    <mergeCell ref="E47:E48"/>
    <mergeCell ref="E43:F43"/>
    <mergeCell ref="F45:F46"/>
    <mergeCell ref="E35:E36"/>
    <mergeCell ref="F68:F69"/>
    <mergeCell ref="E44:F44"/>
    <mergeCell ref="E45:E46"/>
    <mergeCell ref="F49:F50"/>
    <mergeCell ref="B8:B10"/>
    <mergeCell ref="B11:B12"/>
    <mergeCell ref="B13:B14"/>
    <mergeCell ref="B15:B16"/>
    <mergeCell ref="B17:B18"/>
    <mergeCell ref="B19:B20"/>
    <mergeCell ref="B24:B26"/>
    <mergeCell ref="A62:A63"/>
    <mergeCell ref="A64:A65"/>
    <mergeCell ref="B53:B54"/>
    <mergeCell ref="B55:B56"/>
    <mergeCell ref="B59:B61"/>
    <mergeCell ref="A58:C58"/>
    <mergeCell ref="A47:A48"/>
    <mergeCell ref="A49:A50"/>
    <mergeCell ref="A51:A52"/>
    <mergeCell ref="A53:A54"/>
    <mergeCell ref="C74:C76"/>
    <mergeCell ref="A33:C33"/>
    <mergeCell ref="A24:A26"/>
    <mergeCell ref="A34:A36"/>
    <mergeCell ref="A73:C73"/>
    <mergeCell ref="B34:B36"/>
    <mergeCell ref="A74:A76"/>
    <mergeCell ref="B74:B76"/>
    <mergeCell ref="A44:A46"/>
    <mergeCell ref="A66:A67"/>
    <mergeCell ref="A68:A69"/>
    <mergeCell ref="A70:A71"/>
    <mergeCell ref="B62:B63"/>
    <mergeCell ref="B64:B65"/>
    <mergeCell ref="B66:B67"/>
    <mergeCell ref="B68:B69"/>
    <mergeCell ref="B70:B71"/>
    <mergeCell ref="A55:A56"/>
    <mergeCell ref="A59:A61"/>
    <mergeCell ref="A43:C43"/>
    <mergeCell ref="B44:B46"/>
    <mergeCell ref="B47:B48"/>
    <mergeCell ref="B49:B50"/>
    <mergeCell ref="B51:B52"/>
    <mergeCell ref="F9:F10"/>
    <mergeCell ref="E68:E69"/>
    <mergeCell ref="E58:F58"/>
    <mergeCell ref="E59:F59"/>
    <mergeCell ref="C8:C10"/>
    <mergeCell ref="C24:C26"/>
    <mergeCell ref="C34:C36"/>
    <mergeCell ref="C44:C46"/>
    <mergeCell ref="C59:C61"/>
    <mergeCell ref="E49:E50"/>
    <mergeCell ref="E51:E52"/>
    <mergeCell ref="E53:E54"/>
    <mergeCell ref="E55:E56"/>
    <mergeCell ref="E60:E61"/>
    <mergeCell ref="E62:E63"/>
    <mergeCell ref="E64:E65"/>
    <mergeCell ref="E66:E67"/>
    <mergeCell ref="F11:F12"/>
    <mergeCell ref="F13:F14"/>
    <mergeCell ref="F15:F16"/>
    <mergeCell ref="F17:F18"/>
    <mergeCell ref="F60:F61"/>
    <mergeCell ref="F62:F63"/>
    <mergeCell ref="E17:E18"/>
    <mergeCell ref="D24:D26"/>
    <mergeCell ref="F25:G25"/>
    <mergeCell ref="E19:E20"/>
    <mergeCell ref="E25:E26"/>
    <mergeCell ref="K33:P33"/>
    <mergeCell ref="A2:N2"/>
    <mergeCell ref="A3:N3"/>
    <mergeCell ref="A4:N4"/>
    <mergeCell ref="A7:C7"/>
    <mergeCell ref="E8:F8"/>
    <mergeCell ref="A23:C23"/>
    <mergeCell ref="K23:O23"/>
    <mergeCell ref="A8:A10"/>
    <mergeCell ref="A11:A12"/>
    <mergeCell ref="A13:A14"/>
    <mergeCell ref="A15:A16"/>
    <mergeCell ref="A17:A18"/>
    <mergeCell ref="A19:A20"/>
    <mergeCell ref="J11:J12"/>
    <mergeCell ref="J13:J14"/>
    <mergeCell ref="J15:J16"/>
    <mergeCell ref="J17:J18"/>
    <mergeCell ref="E9:E10"/>
    <mergeCell ref="E11:E12"/>
  </mergeCells>
  <pageMargins left="0.69930555555555596" right="0.69930555555555596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9"/>
  <sheetViews>
    <sheetView showGridLines="0" tabSelected="1" zoomScale="85" zoomScaleNormal="85" workbookViewId="0">
      <selection activeCell="B11" sqref="B11"/>
    </sheetView>
  </sheetViews>
  <sheetFormatPr defaultColWidth="8.85546875" defaultRowHeight="14.25" customHeight="1"/>
  <cols>
    <col min="1" max="1" width="4.7109375" style="172" customWidth="1"/>
    <col min="2" max="2" width="9.140625" style="173" customWidth="1"/>
    <col min="3" max="3" width="29" style="174" customWidth="1"/>
    <col min="4" max="4" width="26.42578125" style="174" customWidth="1"/>
    <col min="5" max="5" width="13" style="174" customWidth="1"/>
    <col min="6" max="6" width="13.85546875" style="174" customWidth="1"/>
    <col min="7" max="7" width="19.42578125" style="174" customWidth="1"/>
    <col min="8" max="12" width="13.7109375" style="174" customWidth="1"/>
    <col min="13" max="13" width="15.28515625" style="174" customWidth="1"/>
    <col min="14" max="14" width="27.5703125" style="174" customWidth="1"/>
    <col min="15" max="15" width="11" style="174" customWidth="1"/>
    <col min="16" max="16" width="16" style="174" customWidth="1"/>
    <col min="17" max="18" width="17" style="174" customWidth="1"/>
    <col min="19" max="19" width="19.28515625" style="174" customWidth="1"/>
    <col min="20" max="20" width="15.140625" style="174" customWidth="1"/>
    <col min="21" max="21" width="17.5703125" style="174" customWidth="1"/>
    <col min="22" max="23" width="12.5703125" style="174" customWidth="1"/>
    <col min="24" max="16384" width="8.85546875" style="174"/>
  </cols>
  <sheetData>
    <row r="1" spans="1:17" ht="28.15" customHeight="1"/>
    <row r="2" spans="1:17" ht="28.15" customHeight="1">
      <c r="A2" s="1265" t="s">
        <v>0</v>
      </c>
      <c r="B2" s="1265"/>
      <c r="C2" s="1265"/>
      <c r="D2" s="1265"/>
      <c r="E2" s="1265"/>
      <c r="F2" s="1265"/>
      <c r="G2" s="1265"/>
      <c r="H2" s="1265"/>
      <c r="I2" s="1265"/>
      <c r="J2" s="1265"/>
      <c r="K2" s="1265"/>
      <c r="L2" s="1265"/>
      <c r="M2" s="210"/>
    </row>
    <row r="3" spans="1:17" ht="28.15" customHeight="1">
      <c r="A3" s="1095"/>
      <c r="B3" s="1095"/>
      <c r="C3" s="1095"/>
      <c r="D3" s="1095"/>
      <c r="E3" s="1095"/>
      <c r="F3" s="1095"/>
      <c r="G3" s="1095"/>
      <c r="H3" s="1095"/>
      <c r="I3" s="1095"/>
      <c r="J3" s="1095"/>
      <c r="K3" s="1095"/>
      <c r="L3" s="1095"/>
      <c r="M3" s="210"/>
    </row>
    <row r="4" spans="1:17" s="210" customFormat="1" ht="28.15" customHeight="1">
      <c r="A4" s="1265" t="str">
        <f>IA!A4</f>
        <v>2019年06月船期表</v>
      </c>
      <c r="B4" s="1265"/>
      <c r="C4" s="1265"/>
      <c r="D4" s="1265"/>
      <c r="E4" s="1265"/>
      <c r="F4" s="1265"/>
      <c r="G4" s="1265"/>
      <c r="H4" s="1265"/>
      <c r="I4" s="1265"/>
      <c r="J4" s="1265"/>
      <c r="K4" s="1265"/>
      <c r="L4" s="1265"/>
    </row>
    <row r="5" spans="1:17" s="103" customFormat="1" ht="19.899999999999999" customHeight="1" thickBot="1">
      <c r="A5" s="101"/>
    </row>
    <row r="6" spans="1:17" s="100" customFormat="1" ht="25.9" customHeight="1" thickBot="1">
      <c r="A6" s="1155" t="s">
        <v>4228</v>
      </c>
      <c r="B6" s="1156"/>
      <c r="C6" s="1156"/>
      <c r="D6" s="550"/>
      <c r="E6" s="1140" t="s">
        <v>4229</v>
      </c>
      <c r="F6" s="1140"/>
      <c r="G6" s="551"/>
      <c r="H6" s="1140" t="s">
        <v>250</v>
      </c>
      <c r="I6" s="1140" t="s">
        <v>493</v>
      </c>
      <c r="J6" s="1455"/>
      <c r="K6" s="1286" t="s">
        <v>2</v>
      </c>
      <c r="L6" s="1287"/>
      <c r="M6" s="1287"/>
    </row>
    <row r="7" spans="1:17" s="103" customFormat="1" ht="19.899999999999999" customHeight="1">
      <c r="A7" s="1204" t="s">
        <v>3</v>
      </c>
      <c r="B7" s="1166" t="s">
        <v>4</v>
      </c>
      <c r="C7" s="1166" t="s">
        <v>5</v>
      </c>
      <c r="D7" s="1134" t="s">
        <v>4291</v>
      </c>
      <c r="E7" s="1137" t="s">
        <v>6</v>
      </c>
      <c r="F7" s="1138"/>
      <c r="G7" s="1139"/>
      <c r="H7" s="514" t="s">
        <v>7</v>
      </c>
      <c r="I7" s="514" t="s">
        <v>8</v>
      </c>
      <c r="J7" s="514" t="s">
        <v>9</v>
      </c>
      <c r="K7" s="1442" t="s">
        <v>4135</v>
      </c>
      <c r="L7" s="1443"/>
      <c r="M7" s="1071"/>
      <c r="N7" s="1456"/>
    </row>
    <row r="8" spans="1:17" s="103" customFormat="1" ht="19.899999999999999" customHeight="1">
      <c r="A8" s="1438"/>
      <c r="B8" s="1440"/>
      <c r="C8" s="1440"/>
      <c r="D8" s="1116"/>
      <c r="E8" s="1173" t="s">
        <v>13</v>
      </c>
      <c r="F8" s="1444" t="s">
        <v>14</v>
      </c>
      <c r="G8" s="1445"/>
      <c r="H8" s="439" t="s">
        <v>15</v>
      </c>
      <c r="I8" s="439" t="s">
        <v>16</v>
      </c>
      <c r="J8" s="439" t="s">
        <v>17</v>
      </c>
      <c r="K8" s="1284" t="s">
        <v>4136</v>
      </c>
      <c r="L8" s="1285"/>
      <c r="M8" s="1072" t="s">
        <v>4137</v>
      </c>
      <c r="N8" s="1456"/>
    </row>
    <row r="9" spans="1:17" s="103" customFormat="1" ht="19.899999999999999" customHeight="1" thickBot="1">
      <c r="A9" s="1439"/>
      <c r="B9" s="1441"/>
      <c r="C9" s="1441"/>
      <c r="D9" s="1117"/>
      <c r="E9" s="1174"/>
      <c r="F9" s="605" t="s">
        <v>4292</v>
      </c>
      <c r="G9" s="536" t="s">
        <v>4293</v>
      </c>
      <c r="H9" s="616" t="s">
        <v>4143</v>
      </c>
      <c r="I9" s="616" t="s">
        <v>484</v>
      </c>
      <c r="J9" s="616" t="s">
        <v>3351</v>
      </c>
      <c r="K9" s="1441"/>
      <c r="L9" s="1441"/>
      <c r="M9" s="1067"/>
      <c r="N9" s="1456"/>
    </row>
    <row r="10" spans="1:17" s="103" customFormat="1" ht="19.5" customHeight="1">
      <c r="A10" s="537">
        <v>23</v>
      </c>
      <c r="B10" s="531" t="s">
        <v>4796</v>
      </c>
      <c r="C10" s="493" t="str">
        <f>VLOOKUP((LEFT(B10,3)),'ships name'!A:C,2,FALSE)</f>
        <v>APL THAILAND</v>
      </c>
      <c r="D10" s="812" t="str">
        <f>VLOOKUP(C10,'ships name'!B:C,2,FALSE)</f>
        <v>美总泰国</v>
      </c>
      <c r="E10" s="501" t="str">
        <f>F10</f>
        <v>0MQ2IE</v>
      </c>
      <c r="F10" s="501" t="str">
        <f>LEFT(G10,6)</f>
        <v>0MQ2IE</v>
      </c>
      <c r="G10" s="501" t="s">
        <v>4791</v>
      </c>
      <c r="H10" s="501">
        <f>I10-1</f>
        <v>43620</v>
      </c>
      <c r="I10" s="501">
        <f>J10-1</f>
        <v>43621</v>
      </c>
      <c r="J10" s="501">
        <v>43622</v>
      </c>
      <c r="K10" s="1150">
        <f>J10+12</f>
        <v>43634</v>
      </c>
      <c r="L10" s="1150"/>
      <c r="M10" s="1073">
        <f>J10+20</f>
        <v>43642</v>
      </c>
      <c r="N10" s="771"/>
    </row>
    <row r="11" spans="1:17" s="103" customFormat="1" ht="19.899999999999999" customHeight="1">
      <c r="A11" s="774">
        <f>A10+1</f>
        <v>24</v>
      </c>
      <c r="B11" s="538" t="s">
        <v>4932</v>
      </c>
      <c r="C11" s="499" t="str">
        <f>VLOOKUP((LEFT(B11,3)),'ships name'!A:C,2,FALSE)</f>
        <v>NIKOS P</v>
      </c>
      <c r="D11" s="809" t="str">
        <f>VLOOKUP(C11,'ships name'!B:C,2,FALSE)</f>
        <v xml:space="preserve"> </v>
      </c>
      <c r="E11" s="945" t="str">
        <f t="shared" ref="E11:E14" si="0">F11</f>
        <v>0MQ2KE</v>
      </c>
      <c r="F11" s="945" t="str">
        <f t="shared" ref="F11:F14" si="1">LEFT(G11,6)</f>
        <v>0MQ2KE</v>
      </c>
      <c r="G11" s="1084" t="s">
        <v>4792</v>
      </c>
      <c r="H11" s="487">
        <f t="shared" ref="H11" si="2">I11-1</f>
        <v>43627</v>
      </c>
      <c r="I11" s="487">
        <f t="shared" ref="I11:J14" si="3">I10+7</f>
        <v>43628</v>
      </c>
      <c r="J11" s="487">
        <f t="shared" si="3"/>
        <v>43629</v>
      </c>
      <c r="K11" s="1453">
        <f t="shared" ref="K11" si="4">J11+12</f>
        <v>43641</v>
      </c>
      <c r="L11" s="1453"/>
      <c r="M11" s="1070">
        <f t="shared" ref="M11" si="5">J11+20</f>
        <v>43649</v>
      </c>
      <c r="N11" s="771"/>
    </row>
    <row r="12" spans="1:17" s="103" customFormat="1" ht="19.5" customHeight="1">
      <c r="A12" s="774">
        <f>A11+1</f>
        <v>25</v>
      </c>
      <c r="B12" s="538" t="s">
        <v>4797</v>
      </c>
      <c r="C12" s="499" t="str">
        <f>VLOOKUP((LEFT(B12,3)),'ships name'!A:C,2,FALSE)</f>
        <v>APL KOREA</v>
      </c>
      <c r="D12" s="809" t="str">
        <f>VLOOKUP(C12,'ships name'!B:C,2,FALSE)</f>
        <v>美总韩国</v>
      </c>
      <c r="E12" s="945" t="str">
        <f t="shared" si="0"/>
        <v>0MQ2ME</v>
      </c>
      <c r="F12" s="945" t="str">
        <f t="shared" si="1"/>
        <v>0MQ2ME</v>
      </c>
      <c r="G12" s="487" t="s">
        <v>4793</v>
      </c>
      <c r="H12" s="487">
        <f t="shared" ref="H12" si="6">I12-1</f>
        <v>43634</v>
      </c>
      <c r="I12" s="487">
        <f t="shared" si="3"/>
        <v>43635</v>
      </c>
      <c r="J12" s="487">
        <f t="shared" si="3"/>
        <v>43636</v>
      </c>
      <c r="K12" s="1453">
        <f t="shared" ref="K12" si="7">J12+12</f>
        <v>43648</v>
      </c>
      <c r="L12" s="1453"/>
      <c r="M12" s="1070">
        <f t="shared" ref="M12" si="8">J12+20</f>
        <v>43656</v>
      </c>
      <c r="N12" s="771"/>
    </row>
    <row r="13" spans="1:17" s="103" customFormat="1" ht="19.899999999999999" customHeight="1">
      <c r="A13" s="774">
        <f>A12+1</f>
        <v>26</v>
      </c>
      <c r="B13" s="538" t="s">
        <v>4798</v>
      </c>
      <c r="C13" s="499" t="str">
        <f>VLOOKUP((LEFT(B13,3)),'ships name'!A:C,2,FALSE)</f>
        <v>APL SINGAPORE</v>
      </c>
      <c r="D13" s="809" t="str">
        <f>VLOOKUP(C13,'ships name'!B:C,2,FALSE)</f>
        <v>美总新加坡</v>
      </c>
      <c r="E13" s="945" t="str">
        <f t="shared" si="0"/>
        <v>0MQ2OE</v>
      </c>
      <c r="F13" s="945" t="str">
        <f t="shared" si="1"/>
        <v>0MQ2OE</v>
      </c>
      <c r="G13" s="958" t="s">
        <v>4794</v>
      </c>
      <c r="H13" s="487">
        <f t="shared" ref="H13" si="9">I13-1</f>
        <v>43641</v>
      </c>
      <c r="I13" s="487">
        <f t="shared" si="3"/>
        <v>43642</v>
      </c>
      <c r="J13" s="487">
        <f t="shared" si="3"/>
        <v>43643</v>
      </c>
      <c r="K13" s="1453">
        <f t="shared" ref="K13" si="10">J13+12</f>
        <v>43655</v>
      </c>
      <c r="L13" s="1453"/>
      <c r="M13" s="1070">
        <f t="shared" ref="M13" si="11">J13+20</f>
        <v>43663</v>
      </c>
      <c r="N13" s="771"/>
    </row>
    <row r="14" spans="1:17" s="103" customFormat="1" ht="19.899999999999999" customHeight="1" thickBot="1">
      <c r="A14" s="774">
        <f>A13+1</f>
        <v>27</v>
      </c>
      <c r="B14" s="757" t="s">
        <v>4799</v>
      </c>
      <c r="C14" s="499" t="str">
        <f>VLOOKUP((LEFT(B14,3)),'ships name'!A:C,2,FALSE)</f>
        <v>APL CHINA</v>
      </c>
      <c r="D14" s="809" t="str">
        <f>VLOOKUP(C14,'ships name'!B:C,2,FALSE)</f>
        <v>美总中国</v>
      </c>
      <c r="E14" s="945" t="str">
        <f t="shared" si="0"/>
        <v>0MQ2QE</v>
      </c>
      <c r="F14" s="945" t="str">
        <f t="shared" si="1"/>
        <v>0MQ2QE</v>
      </c>
      <c r="G14" s="958" t="s">
        <v>4795</v>
      </c>
      <c r="H14" s="487">
        <f t="shared" ref="H14" si="12">I14-1</f>
        <v>43648</v>
      </c>
      <c r="I14" s="487">
        <f t="shared" si="3"/>
        <v>43649</v>
      </c>
      <c r="J14" s="487">
        <f t="shared" si="3"/>
        <v>43650</v>
      </c>
      <c r="K14" s="1453">
        <f t="shared" ref="K14" si="13">J14+12</f>
        <v>43662</v>
      </c>
      <c r="L14" s="1453"/>
      <c r="M14" s="1074">
        <f t="shared" ref="M14" si="14">J14+20</f>
        <v>43670</v>
      </c>
      <c r="N14" s="771"/>
    </row>
    <row r="15" spans="1:17" s="103" customFormat="1" ht="19.899999999999999" customHeight="1" thickBot="1">
      <c r="A15" s="456"/>
      <c r="B15" s="457"/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7"/>
    </row>
    <row r="16" spans="1:17" s="100" customFormat="1" ht="25.9" customHeight="1" thickBot="1">
      <c r="A16" s="1155" t="s">
        <v>4283</v>
      </c>
      <c r="B16" s="1156"/>
      <c r="C16" s="1156"/>
      <c r="D16" s="550"/>
      <c r="E16" s="1140" t="s">
        <v>32</v>
      </c>
      <c r="F16" s="1140"/>
      <c r="G16" s="551"/>
      <c r="H16" s="226" t="s">
        <v>250</v>
      </c>
      <c r="I16" s="226"/>
      <c r="J16" s="226"/>
      <c r="K16" s="1274" t="s">
        <v>2</v>
      </c>
      <c r="L16" s="1275"/>
      <c r="M16" s="1275"/>
      <c r="N16" s="1275"/>
      <c r="O16" s="1275"/>
      <c r="P16" s="1275"/>
      <c r="Q16" s="1276"/>
    </row>
    <row r="17" spans="1:17" s="103" customFormat="1" ht="19.899999999999999" customHeight="1">
      <c r="A17" s="1204" t="s">
        <v>3</v>
      </c>
      <c r="B17" s="1166" t="s">
        <v>4</v>
      </c>
      <c r="C17" s="1166" t="s">
        <v>5</v>
      </c>
      <c r="D17" s="1134" t="s">
        <v>4291</v>
      </c>
      <c r="E17" s="1137" t="s">
        <v>6</v>
      </c>
      <c r="F17" s="1138"/>
      <c r="G17" s="1139"/>
      <c r="H17" s="514" t="s">
        <v>7</v>
      </c>
      <c r="I17" s="514" t="s">
        <v>8</v>
      </c>
      <c r="J17" s="556" t="s">
        <v>9</v>
      </c>
      <c r="K17" s="778" t="s">
        <v>43</v>
      </c>
      <c r="L17" s="540" t="s">
        <v>44</v>
      </c>
      <c r="M17" s="1417" t="s">
        <v>4</v>
      </c>
      <c r="N17" s="401" t="s">
        <v>164</v>
      </c>
      <c r="O17" s="401" t="s">
        <v>165</v>
      </c>
      <c r="P17" s="540" t="s">
        <v>29</v>
      </c>
      <c r="Q17" s="180" t="s">
        <v>4281</v>
      </c>
    </row>
    <row r="18" spans="1:17" s="103" customFormat="1" ht="19.899999999999999" customHeight="1">
      <c r="A18" s="1438"/>
      <c r="B18" s="1440"/>
      <c r="C18" s="1440"/>
      <c r="D18" s="1116"/>
      <c r="E18" s="1116" t="s">
        <v>13</v>
      </c>
      <c r="F18" s="1280" t="s">
        <v>14</v>
      </c>
      <c r="G18" s="1281"/>
      <c r="H18" s="499" t="s">
        <v>15</v>
      </c>
      <c r="I18" s="499" t="s">
        <v>16</v>
      </c>
      <c r="J18" s="476" t="s">
        <v>17</v>
      </c>
      <c r="K18" s="1460" t="s">
        <v>45</v>
      </c>
      <c r="L18" s="746" t="s">
        <v>46</v>
      </c>
      <c r="M18" s="1417"/>
      <c r="N18" s="1457" t="s">
        <v>169</v>
      </c>
      <c r="O18" s="1457" t="s">
        <v>6</v>
      </c>
      <c r="P18" s="746" t="s">
        <v>4136</v>
      </c>
      <c r="Q18" s="777" t="s">
        <v>4282</v>
      </c>
    </row>
    <row r="19" spans="1:17" s="103" customFormat="1" ht="19.899999999999999" customHeight="1" thickBot="1">
      <c r="A19" s="1439"/>
      <c r="B19" s="1441"/>
      <c r="C19" s="1441"/>
      <c r="D19" s="1117"/>
      <c r="E19" s="1117"/>
      <c r="F19" s="605" t="s">
        <v>4292</v>
      </c>
      <c r="G19" s="536" t="s">
        <v>4293</v>
      </c>
      <c r="H19" s="498"/>
      <c r="I19" s="498" t="str">
        <f>TPEC!I76</f>
        <v>Thu</v>
      </c>
      <c r="J19" s="473" t="str">
        <f>TPEC!J76</f>
        <v>Thu</v>
      </c>
      <c r="K19" s="1461"/>
      <c r="L19" s="474" t="s">
        <v>47</v>
      </c>
      <c r="M19" s="1459"/>
      <c r="N19" s="1458"/>
      <c r="O19" s="1458"/>
      <c r="P19" s="554" t="s">
        <v>24</v>
      </c>
      <c r="Q19" s="472" t="s">
        <v>4284</v>
      </c>
    </row>
    <row r="20" spans="1:17" s="103" customFormat="1" ht="19.5" customHeight="1">
      <c r="A20" s="722">
        <v>1</v>
      </c>
      <c r="B20" s="722" t="str">
        <f>TPEC!B77</f>
        <v>CAV213</v>
      </c>
      <c r="C20" s="493" t="str">
        <f>VLOOKUP((LEFT(B20,3)),'ships name'!A:C,2,FALSE)</f>
        <v>CMA CGM AMERIGO VESPUCCI</v>
      </c>
      <c r="D20" s="812" t="str">
        <f>VLOOKUP(C20,'ships name'!B:C,2,FALSE)</f>
        <v>达飞韦斯普奇</v>
      </c>
      <c r="E20" s="611" t="str">
        <f>TPEC!E77</f>
        <v>213W</v>
      </c>
      <c r="F20" s="611" t="str">
        <f>TPEC!F77</f>
        <v>0MB35E</v>
      </c>
      <c r="G20" s="611" t="str">
        <f>TPEC!G77</f>
        <v>0MB35E1PL</v>
      </c>
      <c r="H20" s="611">
        <f>TPEC!H77</f>
        <v>43620</v>
      </c>
      <c r="I20" s="611">
        <f>TPEC!I77</f>
        <v>43622</v>
      </c>
      <c r="J20" s="611">
        <f>TPEC!J77</f>
        <v>43622</v>
      </c>
      <c r="K20" s="710" t="s">
        <v>4269</v>
      </c>
      <c r="L20" s="772">
        <f>J20+4</f>
        <v>43626</v>
      </c>
      <c r="M20" s="710" t="s">
        <v>4800</v>
      </c>
      <c r="N20" s="773" t="str">
        <f>VLOOKUP((LEFT(M20,3)),'ships name'!A:C,2,0)</f>
        <v>PRESIDENT EISENHOWER</v>
      </c>
      <c r="O20" s="610" t="str">
        <f>RIGHT(M20,3)&amp;"E"</f>
        <v>010E</v>
      </c>
      <c r="P20" s="772">
        <f>J20+18</f>
        <v>43640</v>
      </c>
      <c r="Q20" s="773">
        <f>J20+22</f>
        <v>43644</v>
      </c>
    </row>
    <row r="21" spans="1:17" s="103" customFormat="1" ht="19.899999999999999" customHeight="1">
      <c r="A21" s="722">
        <v>1</v>
      </c>
      <c r="B21" s="733" t="str">
        <f>TPEC!B78</f>
        <v>PD3048</v>
      </c>
      <c r="C21" s="499" t="str">
        <f>VLOOKUP((LEFT(B21,3)),'ships name'!A:C,2,FALSE)</f>
        <v>COSCO PRIDE</v>
      </c>
      <c r="D21" s="809" t="str">
        <f>VLOOKUP(C21,'ships name'!B:C,2,FALSE)</f>
        <v>中远自豪</v>
      </c>
      <c r="E21" s="580" t="str">
        <f>TPEC!E78</f>
        <v>048W</v>
      </c>
      <c r="F21" s="580" t="str">
        <f>TPEC!F78</f>
        <v>048E</v>
      </c>
      <c r="G21" s="611" t="str">
        <f>TPEC!G78</f>
        <v>0MB37E1PL</v>
      </c>
      <c r="H21" s="580">
        <f>TPEC!H78</f>
        <v>43627</v>
      </c>
      <c r="I21" s="580">
        <f>TPEC!I78</f>
        <v>43629</v>
      </c>
      <c r="J21" s="580">
        <f>TPEC!J78</f>
        <v>43629</v>
      </c>
      <c r="K21" s="716" t="s">
        <v>4269</v>
      </c>
      <c r="L21" s="775">
        <f>L20+7</f>
        <v>43633</v>
      </c>
      <c r="M21" s="716" t="s">
        <v>4801</v>
      </c>
      <c r="N21" s="776" t="str">
        <f>VLOOKUP((LEFT(M21,3)),'ships name'!A:C,2,0)</f>
        <v>PRESIDENT WILSON</v>
      </c>
      <c r="O21" s="577" t="str">
        <f>RIGHT(M21,3)&amp;"E"</f>
        <v>008E</v>
      </c>
      <c r="P21" s="775">
        <f t="shared" ref="P21" si="15">J21+18</f>
        <v>43647</v>
      </c>
      <c r="Q21" s="776">
        <f t="shared" ref="Q21" si="16">J21+22</f>
        <v>43651</v>
      </c>
    </row>
    <row r="22" spans="1:17" s="103" customFormat="1" ht="19.5" customHeight="1">
      <c r="A22" s="722">
        <v>1</v>
      </c>
      <c r="B22" s="733" t="str">
        <f>TPEC!B79</f>
        <v>FAH040</v>
      </c>
      <c r="C22" s="499" t="str">
        <f>VLOOKUP((LEFT(B22,3)),'ships name'!A:C,2,FALSE)</f>
        <v>COSCO FAITH</v>
      </c>
      <c r="D22" s="809" t="str">
        <f>VLOOKUP(C22,'ships name'!B:C,2,FALSE)</f>
        <v>中远诚信</v>
      </c>
      <c r="E22" s="580" t="str">
        <f>TPEC!E79</f>
        <v>040W</v>
      </c>
      <c r="F22" s="580" t="str">
        <f>TPEC!F79</f>
        <v>040E</v>
      </c>
      <c r="G22" s="611" t="str">
        <f>TPEC!G79</f>
        <v>0MB39E1PL</v>
      </c>
      <c r="H22" s="580">
        <f>TPEC!H79</f>
        <v>43634</v>
      </c>
      <c r="I22" s="580">
        <f>TPEC!I79</f>
        <v>43636</v>
      </c>
      <c r="J22" s="580">
        <f>TPEC!J79</f>
        <v>43636</v>
      </c>
      <c r="K22" s="716" t="s">
        <v>4269</v>
      </c>
      <c r="L22" s="775">
        <f>L21+7</f>
        <v>43640</v>
      </c>
      <c r="M22" s="716" t="s">
        <v>4802</v>
      </c>
      <c r="N22" s="776" t="str">
        <f>VLOOKUP((LEFT(M22,3)),'ships name'!A:C,2,0)</f>
        <v>PRESIDENT CLEVELAND</v>
      </c>
      <c r="O22" s="577" t="str">
        <f>RIGHT(M22,3)&amp;"E"</f>
        <v>010E</v>
      </c>
      <c r="P22" s="775">
        <f t="shared" ref="P22" si="17">J22+18</f>
        <v>43654</v>
      </c>
      <c r="Q22" s="776">
        <f t="shared" ref="Q22" si="18">J22+22</f>
        <v>43658</v>
      </c>
    </row>
    <row r="23" spans="1:17" s="103" customFormat="1" ht="19.899999999999999" customHeight="1">
      <c r="A23" s="722">
        <v>1</v>
      </c>
      <c r="B23" s="733" t="str">
        <f>TPEC!B80</f>
        <v>JME005</v>
      </c>
      <c r="C23" s="499" t="str">
        <f>VLOOKUP((LEFT(B23,3)),'ships name'!A:C,2,FALSE)</f>
        <v>COSCO SHIPPING JASMINE</v>
      </c>
      <c r="D23" s="809" t="str">
        <f>VLOOKUP(C23,'ships name'!B:C,2,FALSE)</f>
        <v xml:space="preserve"> </v>
      </c>
      <c r="E23" s="580" t="str">
        <f>TPEC!E80</f>
        <v>005W</v>
      </c>
      <c r="F23" s="580" t="str">
        <f>TPEC!F80</f>
        <v>005E</v>
      </c>
      <c r="G23" s="611" t="str">
        <f>TPEC!G80</f>
        <v>0MB3BE1PL</v>
      </c>
      <c r="H23" s="580">
        <f>TPEC!H80</f>
        <v>43641</v>
      </c>
      <c r="I23" s="580">
        <f>TPEC!I80</f>
        <v>43643</v>
      </c>
      <c r="J23" s="580">
        <f>TPEC!J80</f>
        <v>43643</v>
      </c>
      <c r="K23" s="716" t="s">
        <v>4269</v>
      </c>
      <c r="L23" s="775">
        <f>L22+7</f>
        <v>43647</v>
      </c>
      <c r="M23" s="716" t="s">
        <v>4803</v>
      </c>
      <c r="N23" s="776" t="str">
        <f>VLOOKUP((LEFT(M23,3)),'ships name'!A:C,2,0)</f>
        <v>PRESIDENT KENNEDY</v>
      </c>
      <c r="O23" s="577" t="str">
        <f>RIGHT(M23,3)&amp;"E"</f>
        <v>011E</v>
      </c>
      <c r="P23" s="775">
        <f t="shared" ref="P23" si="19">J23+18</f>
        <v>43661</v>
      </c>
      <c r="Q23" s="776">
        <f t="shared" ref="Q23" si="20">J23+22</f>
        <v>43665</v>
      </c>
    </row>
    <row r="24" spans="1:17" s="103" customFormat="1" ht="19.899999999999999" customHeight="1">
      <c r="A24" s="722">
        <v>1</v>
      </c>
      <c r="B24" s="733" t="str">
        <f>TPEC!B81</f>
        <v>FTE047</v>
      </c>
      <c r="C24" s="499" t="str">
        <f>VLOOKUP((LEFT(B24,3)),'ships name'!A:C,2,FALSE)</f>
        <v>COSCO FORTUNE</v>
      </c>
      <c r="D24" s="809" t="str">
        <f>VLOOKUP(C24,'ships name'!B:C,2,FALSE)</f>
        <v>中远财富</v>
      </c>
      <c r="E24" s="580" t="str">
        <f>TPEC!E81</f>
        <v>047W</v>
      </c>
      <c r="F24" s="580" t="str">
        <f>TPEC!F81</f>
        <v>047E</v>
      </c>
      <c r="G24" s="611" t="str">
        <f>TPEC!G81</f>
        <v>0MB3DE1PL</v>
      </c>
      <c r="H24" s="580">
        <f>TPEC!H81</f>
        <v>43648</v>
      </c>
      <c r="I24" s="580">
        <f>TPEC!I81</f>
        <v>43650</v>
      </c>
      <c r="J24" s="580">
        <f>TPEC!J81</f>
        <v>43650</v>
      </c>
      <c r="K24" s="716" t="s">
        <v>4269</v>
      </c>
      <c r="L24" s="775">
        <f>L23+7</f>
        <v>43654</v>
      </c>
      <c r="M24" s="716" t="s">
        <v>4804</v>
      </c>
      <c r="N24" s="776" t="str">
        <f>VLOOKUP((LEFT(M24,3)),'ships name'!A:C,2,0)</f>
        <v>PRESIDENT TRUMAN</v>
      </c>
      <c r="O24" s="577" t="str">
        <f>RIGHT(M24,3)&amp;"E"</f>
        <v>009E</v>
      </c>
      <c r="P24" s="775">
        <f t="shared" ref="P24" si="21">J24+18</f>
        <v>43668</v>
      </c>
      <c r="Q24" s="776">
        <f t="shared" ref="Q24" si="22">J24+22</f>
        <v>43672</v>
      </c>
    </row>
    <row r="25" spans="1:17" s="103" customFormat="1" ht="19.899999999999999" customHeight="1">
      <c r="A25" s="101"/>
    </row>
    <row r="26" spans="1:17" s="100" customFormat="1" ht="25.9" hidden="1" customHeight="1" thickBot="1">
      <c r="A26" s="1155" t="s">
        <v>4212</v>
      </c>
      <c r="B26" s="1156"/>
      <c r="C26" s="1156"/>
      <c r="D26" s="1058"/>
      <c r="E26" s="1426" t="s">
        <v>4450</v>
      </c>
      <c r="F26" s="1426"/>
      <c r="G26" s="1062"/>
      <c r="H26" s="1140" t="s">
        <v>250</v>
      </c>
      <c r="I26" s="1140" t="s">
        <v>429</v>
      </c>
      <c r="J26" s="1455"/>
      <c r="K26" s="1185" t="s">
        <v>2</v>
      </c>
      <c r="L26" s="1186"/>
      <c r="M26" s="1427"/>
    </row>
    <row r="27" spans="1:17" s="103" customFormat="1" ht="19.899999999999999" hidden="1" customHeight="1">
      <c r="A27" s="1432" t="s">
        <v>3</v>
      </c>
      <c r="B27" s="1435" t="s">
        <v>4</v>
      </c>
      <c r="C27" s="1435" t="s">
        <v>5</v>
      </c>
      <c r="D27" s="1454" t="s">
        <v>4291</v>
      </c>
      <c r="E27" s="1089" t="s">
        <v>6</v>
      </c>
      <c r="F27" s="1090"/>
      <c r="G27" s="1091"/>
      <c r="H27" s="1061" t="s">
        <v>7</v>
      </c>
      <c r="I27" s="1061" t="s">
        <v>8</v>
      </c>
      <c r="J27" s="1061" t="s">
        <v>9</v>
      </c>
      <c r="K27" s="1428" t="s">
        <v>259</v>
      </c>
      <c r="L27" s="1429"/>
      <c r="M27" s="1071"/>
      <c r="N27" s="1456"/>
    </row>
    <row r="28" spans="1:17" s="103" customFormat="1" ht="19.899999999999999" hidden="1" customHeight="1">
      <c r="A28" s="1433"/>
      <c r="B28" s="1158"/>
      <c r="C28" s="1158"/>
      <c r="D28" s="1175"/>
      <c r="E28" s="1450" t="s">
        <v>13</v>
      </c>
      <c r="F28" s="1446" t="s">
        <v>14</v>
      </c>
      <c r="G28" s="1447"/>
      <c r="H28" s="1064" t="s">
        <v>15</v>
      </c>
      <c r="I28" s="1064" t="s">
        <v>16</v>
      </c>
      <c r="J28" s="1064" t="s">
        <v>17</v>
      </c>
      <c r="K28" s="1430" t="s">
        <v>252</v>
      </c>
      <c r="L28" s="1431"/>
      <c r="M28" s="1072"/>
      <c r="N28" s="1456"/>
    </row>
    <row r="29" spans="1:17" s="103" customFormat="1" ht="19.899999999999999" hidden="1" customHeight="1" thickBot="1">
      <c r="A29" s="1434"/>
      <c r="B29" s="1159"/>
      <c r="C29" s="1159"/>
      <c r="D29" s="1174"/>
      <c r="E29" s="1174"/>
      <c r="F29" s="605" t="s">
        <v>4292</v>
      </c>
      <c r="G29" s="1052" t="s">
        <v>4293</v>
      </c>
      <c r="H29" s="1065" t="s">
        <v>4217</v>
      </c>
      <c r="I29" s="1065" t="s">
        <v>484</v>
      </c>
      <c r="J29" s="1065" t="s">
        <v>3351</v>
      </c>
      <c r="K29" s="1436"/>
      <c r="L29" s="1437"/>
      <c r="M29" s="1067"/>
      <c r="N29" s="1456"/>
    </row>
    <row r="30" spans="1:17" s="103" customFormat="1" ht="19.5" hidden="1" customHeight="1">
      <c r="A30" s="537">
        <v>14</v>
      </c>
      <c r="B30" s="1063" t="s">
        <v>4430</v>
      </c>
      <c r="C30" s="1059" t="str">
        <f>VLOOKUP((LEFT(B30,3)),'ships name'!A:C,2,FALSE)</f>
        <v>COSCO BELGIUM</v>
      </c>
      <c r="D30" s="1060" t="str">
        <f>VLOOKUP(C30,'ships name'!B:C,2,FALSE)</f>
        <v>中远比利时</v>
      </c>
      <c r="E30" s="1056" t="str">
        <f>LEFT(F30,3)&amp;"W"</f>
        <v>037W</v>
      </c>
      <c r="F30" s="1056" t="str">
        <f t="shared" ref="F30:F34" si="23">RIGHT(B30,3)&amp;"E"</f>
        <v>037E</v>
      </c>
      <c r="G30" s="1056" t="s">
        <v>4428</v>
      </c>
      <c r="H30" s="1056">
        <f>I30-1</f>
        <v>43557</v>
      </c>
      <c r="I30" s="1056">
        <f>J30-1</f>
        <v>43558</v>
      </c>
      <c r="J30" s="1056">
        <v>43559</v>
      </c>
      <c r="K30" s="1451">
        <f>J30+12</f>
        <v>43571</v>
      </c>
      <c r="L30" s="1452"/>
      <c r="M30" s="1073"/>
      <c r="N30" s="1054"/>
    </row>
    <row r="31" spans="1:17" s="103" customFormat="1" ht="19.899999999999999" hidden="1" customHeight="1">
      <c r="A31" s="774">
        <f>A30+1</f>
        <v>15</v>
      </c>
      <c r="B31" s="1068" t="s">
        <v>4504</v>
      </c>
      <c r="C31" s="1059" t="str">
        <f>VLOOKUP((LEFT(B31,3)),'ships name'!A:C,2,FALSE)</f>
        <v>KOTA PERABU</v>
      </c>
      <c r="D31" s="1059" t="str">
        <f>VLOOKUP(C31,'ships name'!B:C,2,FALSE)</f>
        <v xml:space="preserve"> </v>
      </c>
      <c r="E31" s="1066" t="str">
        <f>LEFT(F31,3)&amp;"W"</f>
        <v>010W</v>
      </c>
      <c r="F31" s="1066" t="str">
        <f t="shared" si="23"/>
        <v>010E</v>
      </c>
      <c r="G31" s="1066" t="s">
        <v>4498</v>
      </c>
      <c r="H31" s="1066">
        <f>I31-1</f>
        <v>43564</v>
      </c>
      <c r="I31" s="1066">
        <f t="shared" ref="I31:J34" si="24">I30+7</f>
        <v>43565</v>
      </c>
      <c r="J31" s="1066">
        <f t="shared" si="24"/>
        <v>43566</v>
      </c>
      <c r="K31" s="1448">
        <f t="shared" ref="K31" si="25">J31+12</f>
        <v>43578</v>
      </c>
      <c r="L31" s="1449"/>
      <c r="M31" s="1070"/>
      <c r="N31" s="1054"/>
    </row>
    <row r="32" spans="1:17" s="103" customFormat="1" ht="19.5" hidden="1" customHeight="1">
      <c r="A32" s="774">
        <f>A31+1</f>
        <v>16</v>
      </c>
      <c r="B32" s="1068" t="s">
        <v>4503</v>
      </c>
      <c r="C32" s="1059" t="str">
        <f>VLOOKUP((LEFT(B32,3)),'ships name'!A:C,2,FALSE)</f>
        <v>KOTA PAHLAWAN</v>
      </c>
      <c r="D32" s="1059" t="str">
        <f>VLOOKUP(C32,'ships name'!B:C,2,FALSE)</f>
        <v xml:space="preserve"> </v>
      </c>
      <c r="E32" s="1066" t="str">
        <f>LEFT(F32,3)&amp;"W"</f>
        <v>013W</v>
      </c>
      <c r="F32" s="1066" t="str">
        <f t="shared" si="23"/>
        <v>013E</v>
      </c>
      <c r="G32" s="1066" t="s">
        <v>4499</v>
      </c>
      <c r="H32" s="1066">
        <f>I32-1</f>
        <v>43571</v>
      </c>
      <c r="I32" s="1066">
        <f t="shared" si="24"/>
        <v>43572</v>
      </c>
      <c r="J32" s="1066">
        <f t="shared" si="24"/>
        <v>43573</v>
      </c>
      <c r="K32" s="1448">
        <f t="shared" ref="K32" si="26">J32+12</f>
        <v>43585</v>
      </c>
      <c r="L32" s="1449"/>
      <c r="M32" s="1070"/>
      <c r="N32" s="1054"/>
    </row>
    <row r="33" spans="1:14" s="103" customFormat="1" ht="19.899999999999999" hidden="1" customHeight="1">
      <c r="A33" s="774">
        <f>A32+1</f>
        <v>17</v>
      </c>
      <c r="B33" s="1068" t="s">
        <v>3766</v>
      </c>
      <c r="C33" s="1059" t="str">
        <f>VLOOKUP((LEFT(B33,3)),'ships name'!A:C,2,FALSE)</f>
        <v xml:space="preserve">void sailing </v>
      </c>
      <c r="D33" s="1059">
        <f>VLOOKUP(C33,'ships name'!B:C,2,FALSE)</f>
        <v>0</v>
      </c>
      <c r="E33" s="1066" t="str">
        <f>LEFT(F33,3)&amp;"W"</f>
        <v>oidW</v>
      </c>
      <c r="F33" s="1066" t="str">
        <f t="shared" si="23"/>
        <v>oidE</v>
      </c>
      <c r="G33" s="1066" t="s">
        <v>4500</v>
      </c>
      <c r="H33" s="1066">
        <f>I33-1</f>
        <v>43578</v>
      </c>
      <c r="I33" s="1066">
        <f t="shared" si="24"/>
        <v>43579</v>
      </c>
      <c r="J33" s="1066">
        <f t="shared" si="24"/>
        <v>43580</v>
      </c>
      <c r="K33" s="1448">
        <f t="shared" ref="K33" si="27">J33+12</f>
        <v>43592</v>
      </c>
      <c r="L33" s="1449"/>
      <c r="M33" s="1070"/>
      <c r="N33" s="1054"/>
    </row>
    <row r="34" spans="1:14" s="103" customFormat="1" ht="19.899999999999999" hidden="1" customHeight="1">
      <c r="A34" s="774">
        <f>A33+1</f>
        <v>18</v>
      </c>
      <c r="B34" s="757" t="s">
        <v>4502</v>
      </c>
      <c r="C34" s="1059" t="str">
        <f>VLOOKUP((LEFT(B34,3)),'ships name'!A:C,2,FALSE)</f>
        <v>CSCL SUMMER</v>
      </c>
      <c r="D34" s="1059" t="str">
        <f>VLOOKUP(C34,'ships name'!B:C,2,FALSE)</f>
        <v xml:space="preserve"> </v>
      </c>
      <c r="E34" s="1066" t="str">
        <f>LEFT(F34,3)&amp;"W"</f>
        <v>023W</v>
      </c>
      <c r="F34" s="1066" t="str">
        <f t="shared" si="23"/>
        <v>023E</v>
      </c>
      <c r="G34" s="1066" t="s">
        <v>4501</v>
      </c>
      <c r="H34" s="1066">
        <f>I34-1</f>
        <v>43585</v>
      </c>
      <c r="I34" s="1066">
        <f t="shared" si="24"/>
        <v>43586</v>
      </c>
      <c r="J34" s="1066">
        <f t="shared" si="24"/>
        <v>43587</v>
      </c>
      <c r="K34" s="1448">
        <f t="shared" ref="K34" si="28">J34+12</f>
        <v>43599</v>
      </c>
      <c r="L34" s="1449"/>
      <c r="M34" s="1070"/>
      <c r="N34" s="1054"/>
    </row>
    <row r="35" spans="1:14" s="103" customFormat="1" ht="19.899999999999999" customHeight="1" thickBot="1">
      <c r="A35" s="101"/>
      <c r="B35" s="103" t="s">
        <v>29</v>
      </c>
    </row>
    <row r="36" spans="1:14" s="100" customFormat="1" ht="25.9" customHeight="1" thickBot="1">
      <c r="A36" s="1155" t="s">
        <v>4570</v>
      </c>
      <c r="B36" s="1156"/>
      <c r="C36" s="1156"/>
      <c r="D36" s="1058"/>
      <c r="E36" s="1140" t="s">
        <v>4575</v>
      </c>
      <c r="F36" s="1140"/>
      <c r="G36" s="1062"/>
      <c r="H36" s="1140" t="s">
        <v>4576</v>
      </c>
      <c r="I36" s="1140" t="s">
        <v>429</v>
      </c>
      <c r="J36" s="1455"/>
      <c r="K36" s="1185" t="s">
        <v>2</v>
      </c>
      <c r="L36" s="1186"/>
      <c r="M36" s="1427"/>
    </row>
    <row r="37" spans="1:14" s="103" customFormat="1" ht="19.899999999999999" customHeight="1">
      <c r="A37" s="1432" t="s">
        <v>3</v>
      </c>
      <c r="B37" s="1435" t="s">
        <v>4</v>
      </c>
      <c r="C37" s="1435" t="s">
        <v>5</v>
      </c>
      <c r="D37" s="1454" t="s">
        <v>4291</v>
      </c>
      <c r="E37" s="1089" t="s">
        <v>6</v>
      </c>
      <c r="F37" s="1090"/>
      <c r="G37" s="1091"/>
      <c r="H37" s="1061" t="s">
        <v>7</v>
      </c>
      <c r="I37" s="1061" t="s">
        <v>8</v>
      </c>
      <c r="J37" s="1061" t="s">
        <v>9</v>
      </c>
      <c r="K37" s="1428" t="s">
        <v>259</v>
      </c>
      <c r="L37" s="1429"/>
      <c r="M37" s="1071" t="s">
        <v>260</v>
      </c>
      <c r="N37" s="1456"/>
    </row>
    <row r="38" spans="1:14" s="103" customFormat="1" ht="19.899999999999999" customHeight="1">
      <c r="A38" s="1433"/>
      <c r="B38" s="1158"/>
      <c r="C38" s="1158"/>
      <c r="D38" s="1175"/>
      <c r="E38" s="1450" t="s">
        <v>13</v>
      </c>
      <c r="F38" s="1446" t="s">
        <v>14</v>
      </c>
      <c r="G38" s="1447"/>
      <c r="H38" s="1064" t="s">
        <v>15</v>
      </c>
      <c r="I38" s="1064" t="s">
        <v>16</v>
      </c>
      <c r="J38" s="1064" t="s">
        <v>17</v>
      </c>
      <c r="K38" s="1430" t="s">
        <v>252</v>
      </c>
      <c r="L38" s="1431"/>
      <c r="M38" s="1072" t="s">
        <v>251</v>
      </c>
      <c r="N38" s="1456"/>
    </row>
    <row r="39" spans="1:14" s="103" customFormat="1" ht="19.899999999999999" customHeight="1" thickBot="1">
      <c r="A39" s="1434"/>
      <c r="B39" s="1159"/>
      <c r="C39" s="1159"/>
      <c r="D39" s="1174"/>
      <c r="E39" s="1174"/>
      <c r="F39" s="605" t="s">
        <v>4292</v>
      </c>
      <c r="G39" s="1052" t="s">
        <v>4293</v>
      </c>
      <c r="H39" s="1077" t="s">
        <v>4577</v>
      </c>
      <c r="I39" s="1065" t="s">
        <v>93</v>
      </c>
      <c r="J39" s="1065" t="s">
        <v>94</v>
      </c>
      <c r="K39" s="1436"/>
      <c r="L39" s="1437"/>
      <c r="M39" s="1067"/>
      <c r="N39" s="1456"/>
    </row>
    <row r="40" spans="1:14" s="103" customFormat="1" ht="19.5" customHeight="1">
      <c r="A40" s="537">
        <v>23</v>
      </c>
      <c r="B40" s="1063" t="s">
        <v>4574</v>
      </c>
      <c r="C40" s="1059" t="str">
        <f>VLOOKUP((LEFT(B40,3)),'ships name'!A:C,2,FALSE)</f>
        <v>KOTA PURI</v>
      </c>
      <c r="D40" s="1060" t="str">
        <f>VLOOKUP(C40,'ships name'!B:C,2,FALSE)</f>
        <v xml:space="preserve"> </v>
      </c>
      <c r="E40" s="1056" t="str">
        <f>LEFT(F40,3)&amp;"W"</f>
        <v>004W</v>
      </c>
      <c r="F40" s="1056" t="str">
        <f t="shared" ref="F40:F44" si="29">RIGHT(B40,3)&amp;"E"</f>
        <v>004E</v>
      </c>
      <c r="G40" s="1056" t="s">
        <v>4572</v>
      </c>
      <c r="H40" s="1056">
        <f>I40-1</f>
        <v>43617</v>
      </c>
      <c r="I40" s="1056">
        <f>J40-1</f>
        <v>43618</v>
      </c>
      <c r="J40" s="1056">
        <v>43619</v>
      </c>
      <c r="K40" s="1451">
        <f>J40+13</f>
        <v>43632</v>
      </c>
      <c r="L40" s="1452"/>
      <c r="M40" s="1073">
        <f>J40+21</f>
        <v>43640</v>
      </c>
      <c r="N40" s="1054"/>
    </row>
    <row r="41" spans="1:14" s="103" customFormat="1" ht="19.899999999999999" customHeight="1">
      <c r="A41" s="774">
        <f>A40+1</f>
        <v>24</v>
      </c>
      <c r="B41" s="1068" t="s">
        <v>4805</v>
      </c>
      <c r="C41" s="1059" t="str">
        <f>VLOOKUP((LEFT(B41,3)),'ships name'!A:C,2,FALSE)</f>
        <v>COSCO TAICANG</v>
      </c>
      <c r="D41" s="1059" t="str">
        <f>VLOOKUP(C41,'ships name'!B:C,2,FALSE)</f>
        <v>中远太仓</v>
      </c>
      <c r="E41" s="1066" t="str">
        <f>LEFT(F41,3)&amp;"W"</f>
        <v>061W</v>
      </c>
      <c r="F41" s="1066" t="str">
        <f t="shared" si="29"/>
        <v>061E</v>
      </c>
      <c r="G41" s="1066" t="s">
        <v>4809</v>
      </c>
      <c r="H41" s="1076">
        <f t="shared" ref="H41:H44" si="30">I41-1</f>
        <v>43624</v>
      </c>
      <c r="I41" s="1066">
        <f t="shared" ref="I41:J41" si="31">I40+7</f>
        <v>43625</v>
      </c>
      <c r="J41" s="1066">
        <f t="shared" si="31"/>
        <v>43626</v>
      </c>
      <c r="K41" s="1448">
        <f t="shared" ref="K41:K44" si="32">J41+12</f>
        <v>43638</v>
      </c>
      <c r="L41" s="1449"/>
      <c r="M41" s="1070">
        <f t="shared" ref="M41:M44" si="33">J41+21</f>
        <v>43647</v>
      </c>
      <c r="N41" s="1054"/>
    </row>
    <row r="42" spans="1:14" s="103" customFormat="1" ht="19.5" customHeight="1">
      <c r="A42" s="774">
        <f>A41+1</f>
        <v>25</v>
      </c>
      <c r="B42" s="1068" t="s">
        <v>4806</v>
      </c>
      <c r="C42" s="1059" t="str">
        <f>VLOOKUP((LEFT(B42,3)),'ships name'!A:C,2,FALSE)</f>
        <v>COSCO ASIA</v>
      </c>
      <c r="D42" s="1059" t="str">
        <f>VLOOKUP(C42,'ships name'!B:C,2,FALSE)</f>
        <v>中远亚洲</v>
      </c>
      <c r="E42" s="1066" t="str">
        <f>LEFT(F42,3)&amp;"W"</f>
        <v>063W</v>
      </c>
      <c r="F42" s="1066" t="str">
        <f t="shared" si="29"/>
        <v>063E</v>
      </c>
      <c r="G42" s="1066" t="s">
        <v>4810</v>
      </c>
      <c r="H42" s="1076">
        <f t="shared" si="30"/>
        <v>43631</v>
      </c>
      <c r="I42" s="1066">
        <f t="shared" ref="I42:J42" si="34">I41+7</f>
        <v>43632</v>
      </c>
      <c r="J42" s="1066">
        <f t="shared" si="34"/>
        <v>43633</v>
      </c>
      <c r="K42" s="1448">
        <f t="shared" si="32"/>
        <v>43645</v>
      </c>
      <c r="L42" s="1449"/>
      <c r="M42" s="1070">
        <f t="shared" si="33"/>
        <v>43654</v>
      </c>
      <c r="N42" s="1054"/>
    </row>
    <row r="43" spans="1:14" s="103" customFormat="1" ht="19.899999999999999" customHeight="1">
      <c r="A43" s="774">
        <f>A42+1</f>
        <v>26</v>
      </c>
      <c r="B43" s="1068" t="s">
        <v>4807</v>
      </c>
      <c r="C43" s="1059" t="str">
        <f>VLOOKUP((LEFT(B43,3)),'ships name'!A:C,2,FALSE)</f>
        <v>KOTA PERDANA</v>
      </c>
      <c r="D43" s="1059" t="str">
        <f>VLOOKUP(C43,'ships name'!B:C,2,FALSE)</f>
        <v xml:space="preserve"> </v>
      </c>
      <c r="E43" s="1066" t="str">
        <f>LEFT(F43,3)&amp;"W"</f>
        <v>010W</v>
      </c>
      <c r="F43" s="1066" t="str">
        <f t="shared" si="29"/>
        <v>010E</v>
      </c>
      <c r="G43" s="1066" t="s">
        <v>4811</v>
      </c>
      <c r="H43" s="1076">
        <f t="shared" si="30"/>
        <v>43638</v>
      </c>
      <c r="I43" s="1066">
        <f t="shared" ref="I43:J43" si="35">I42+7</f>
        <v>43639</v>
      </c>
      <c r="J43" s="1066">
        <f t="shared" si="35"/>
        <v>43640</v>
      </c>
      <c r="K43" s="1448">
        <f t="shared" si="32"/>
        <v>43652</v>
      </c>
      <c r="L43" s="1449"/>
      <c r="M43" s="1070">
        <f t="shared" si="33"/>
        <v>43661</v>
      </c>
      <c r="N43" s="1054"/>
    </row>
    <row r="44" spans="1:14" s="103" customFormat="1" ht="19.899999999999999" customHeight="1">
      <c r="A44" s="774">
        <f>A43+1</f>
        <v>27</v>
      </c>
      <c r="B44" s="757" t="s">
        <v>4808</v>
      </c>
      <c r="C44" s="1059" t="str">
        <f>VLOOKUP((LEFT(B44,3)),'ships name'!A:C,2,FALSE)</f>
        <v>COSCO AMERICA</v>
      </c>
      <c r="D44" s="1059" t="s">
        <v>29</v>
      </c>
      <c r="E44" s="1066" t="str">
        <f>LEFT(F44,3)&amp;"W"</f>
        <v>059W</v>
      </c>
      <c r="F44" s="1066" t="str">
        <f t="shared" si="29"/>
        <v>059E</v>
      </c>
      <c r="G44" s="1066" t="s">
        <v>4812</v>
      </c>
      <c r="H44" s="1076">
        <f t="shared" si="30"/>
        <v>43645</v>
      </c>
      <c r="I44" s="1066">
        <f t="shared" ref="I44:J44" si="36">I43+7</f>
        <v>43646</v>
      </c>
      <c r="J44" s="1066">
        <f t="shared" si="36"/>
        <v>43647</v>
      </c>
      <c r="K44" s="1448">
        <f t="shared" si="32"/>
        <v>43659</v>
      </c>
      <c r="L44" s="1449"/>
      <c r="M44" s="1070">
        <f t="shared" si="33"/>
        <v>43668</v>
      </c>
      <c r="N44" s="1054"/>
    </row>
    <row r="45" spans="1:14" s="103" customFormat="1" ht="19.899999999999999" customHeight="1" thickBot="1">
      <c r="A45" s="219"/>
      <c r="B45" s="214"/>
      <c r="C45" s="215" t="s">
        <v>29</v>
      </c>
      <c r="D45" s="215"/>
      <c r="E45" s="216"/>
      <c r="F45" s="216"/>
      <c r="G45" s="216"/>
      <c r="H45" s="217"/>
      <c r="I45" s="216"/>
      <c r="J45" s="215"/>
      <c r="K45" s="216"/>
      <c r="L45" s="216"/>
      <c r="M45" s="216"/>
      <c r="N45" s="218"/>
    </row>
    <row r="46" spans="1:14" s="100" customFormat="1" ht="25.9" customHeight="1" thickBot="1">
      <c r="A46" s="1155" t="s">
        <v>86</v>
      </c>
      <c r="B46" s="1156"/>
      <c r="C46" s="1156"/>
      <c r="D46" s="550"/>
      <c r="E46" s="1140" t="s">
        <v>74</v>
      </c>
      <c r="F46" s="1140" t="s">
        <v>3272</v>
      </c>
      <c r="G46" s="551"/>
      <c r="H46" s="1140" t="s">
        <v>250</v>
      </c>
      <c r="I46" s="1140" t="s">
        <v>3273</v>
      </c>
      <c r="J46" s="1455"/>
      <c r="K46" s="1286" t="s">
        <v>2</v>
      </c>
      <c r="L46" s="1287"/>
      <c r="M46" s="1287"/>
      <c r="N46"/>
    </row>
    <row r="47" spans="1:14" s="103" customFormat="1" ht="19.899999999999999" customHeight="1">
      <c r="A47" s="1204" t="s">
        <v>3</v>
      </c>
      <c r="B47" s="1166" t="s">
        <v>4</v>
      </c>
      <c r="C47" s="1166" t="s">
        <v>5</v>
      </c>
      <c r="D47" s="1134" t="s">
        <v>4291</v>
      </c>
      <c r="E47" s="1137" t="s">
        <v>6</v>
      </c>
      <c r="F47" s="1138"/>
      <c r="G47" s="1139"/>
      <c r="H47" s="514" t="s">
        <v>7</v>
      </c>
      <c r="I47" s="514" t="s">
        <v>8</v>
      </c>
      <c r="J47" s="514" t="s">
        <v>9</v>
      </c>
      <c r="K47" s="1442" t="s">
        <v>260</v>
      </c>
      <c r="L47" s="1443"/>
      <c r="M47" s="1071" t="s">
        <v>253</v>
      </c>
      <c r="N47" s="1456"/>
    </row>
    <row r="48" spans="1:14" s="103" customFormat="1" ht="19.899999999999999" customHeight="1">
      <c r="A48" s="1438"/>
      <c r="B48" s="1440"/>
      <c r="C48" s="1440"/>
      <c r="D48" s="1116"/>
      <c r="E48" s="1173" t="s">
        <v>13</v>
      </c>
      <c r="F48" s="1444" t="s">
        <v>14</v>
      </c>
      <c r="G48" s="1445"/>
      <c r="H48" s="439" t="s">
        <v>15</v>
      </c>
      <c r="I48" s="439" t="s">
        <v>16</v>
      </c>
      <c r="J48" s="439" t="s">
        <v>17</v>
      </c>
      <c r="K48" s="1284" t="s">
        <v>251</v>
      </c>
      <c r="L48" s="1285"/>
      <c r="M48" s="1072" t="s">
        <v>254</v>
      </c>
      <c r="N48" s="1456"/>
    </row>
    <row r="49" spans="1:18" s="103" customFormat="1" ht="19.899999999999999" customHeight="1" thickBot="1">
      <c r="A49" s="1439"/>
      <c r="B49" s="1441"/>
      <c r="C49" s="1441"/>
      <c r="D49" s="1117"/>
      <c r="E49" s="1174"/>
      <c r="F49" s="605" t="s">
        <v>4292</v>
      </c>
      <c r="G49" s="536" t="s">
        <v>4293</v>
      </c>
      <c r="H49" s="616" t="s">
        <v>470</v>
      </c>
      <c r="I49" s="616" t="s">
        <v>23</v>
      </c>
      <c r="J49" s="616" t="s">
        <v>35</v>
      </c>
      <c r="K49" s="1441"/>
      <c r="L49" s="1441"/>
      <c r="M49" s="1067"/>
      <c r="N49" s="1456"/>
    </row>
    <row r="50" spans="1:18" s="103" customFormat="1" ht="19.5" customHeight="1">
      <c r="A50" s="537">
        <v>22</v>
      </c>
      <c r="B50" s="531" t="s">
        <v>140</v>
      </c>
      <c r="C50" s="493" t="str">
        <f>VLOOKUP((LEFT(B50,3)),'ships name'!A:C,2,FALSE)</f>
        <v xml:space="preserve">void sailing </v>
      </c>
      <c r="D50" s="812">
        <f>VLOOKUP(C50,'ships name'!B:C,2,FALSE)</f>
        <v>0</v>
      </c>
      <c r="E50" s="501" t="str">
        <f>F50</f>
        <v>0SVT2S</v>
      </c>
      <c r="F50" s="501" t="str">
        <f>LEFT(G50,6)</f>
        <v>0SVT2S</v>
      </c>
      <c r="G50" s="998" t="s">
        <v>4541</v>
      </c>
      <c r="H50" s="501">
        <f>I50</f>
        <v>43615</v>
      </c>
      <c r="I50" s="501">
        <f>J50-2</f>
        <v>43615</v>
      </c>
      <c r="J50" s="501">
        <v>43617</v>
      </c>
      <c r="K50" s="1150">
        <f>J50+15</f>
        <v>43632</v>
      </c>
      <c r="L50" s="1150"/>
      <c r="M50" s="1073">
        <f>J50+17</f>
        <v>43634</v>
      </c>
      <c r="N50" s="522"/>
    </row>
    <row r="51" spans="1:18" s="103" customFormat="1" ht="19.899999999999999" customHeight="1">
      <c r="A51" s="774">
        <f>A50+1</f>
        <v>23</v>
      </c>
      <c r="B51" s="1000" t="s">
        <v>4813</v>
      </c>
      <c r="C51" s="499" t="str">
        <f>VLOOKUP((LEFT(B51,3)),'ships name'!A:C,2,FALSE)</f>
        <v>APL SALALAH</v>
      </c>
      <c r="D51" s="809" t="str">
        <f>VLOOKUP(C51,'ships name'!B:C,2,FALSE)</f>
        <v>美总塞拉莱</v>
      </c>
      <c r="E51" s="951" t="str">
        <f t="shared" ref="E51:E54" si="37">F51</f>
        <v>0SV3BS</v>
      </c>
      <c r="F51" s="808" t="str">
        <f t="shared" ref="F51:F54" si="38">LEFT(G51,6)</f>
        <v>0SV3BS</v>
      </c>
      <c r="G51" s="998" t="s">
        <v>4817</v>
      </c>
      <c r="H51" s="487">
        <f t="shared" ref="H51:K54" si="39">H50+7</f>
        <v>43622</v>
      </c>
      <c r="I51" s="487">
        <f t="shared" si="39"/>
        <v>43622</v>
      </c>
      <c r="J51" s="487">
        <f t="shared" si="39"/>
        <v>43624</v>
      </c>
      <c r="K51" s="1453">
        <f t="shared" si="39"/>
        <v>43639</v>
      </c>
      <c r="L51" s="1453"/>
      <c r="M51" s="1070">
        <f>M50+7</f>
        <v>43641</v>
      </c>
      <c r="N51" s="522"/>
    </row>
    <row r="52" spans="1:18" s="103" customFormat="1" ht="19.5" customHeight="1">
      <c r="A52" s="774">
        <f>A51+1</f>
        <v>24</v>
      </c>
      <c r="B52" s="538" t="s">
        <v>4814</v>
      </c>
      <c r="C52" s="499" t="str">
        <f>VLOOKUP((LEFT(B52,3)),'ships name'!A:C,2,FALSE)</f>
        <v>APL QINGDAO</v>
      </c>
      <c r="D52" s="809" t="str">
        <f>VLOOKUP(C52,'ships name'!B:C,2,FALSE)</f>
        <v>美总青岛</v>
      </c>
      <c r="E52" s="951" t="str">
        <f t="shared" si="37"/>
        <v>0SV3FS</v>
      </c>
      <c r="F52" s="808" t="str">
        <f t="shared" si="38"/>
        <v>0SV3FS</v>
      </c>
      <c r="G52" s="487" t="s">
        <v>4818</v>
      </c>
      <c r="H52" s="487">
        <f t="shared" si="39"/>
        <v>43629</v>
      </c>
      <c r="I52" s="487">
        <f t="shared" si="39"/>
        <v>43629</v>
      </c>
      <c r="J52" s="487">
        <f t="shared" si="39"/>
        <v>43631</v>
      </c>
      <c r="K52" s="1453">
        <f t="shared" si="39"/>
        <v>43646</v>
      </c>
      <c r="L52" s="1453"/>
      <c r="M52" s="1070">
        <f>M51+7</f>
        <v>43648</v>
      </c>
      <c r="N52" s="522"/>
    </row>
    <row r="53" spans="1:18" s="103" customFormat="1" ht="19.899999999999999" customHeight="1">
      <c r="A53" s="774">
        <f>A52+1</f>
        <v>25</v>
      </c>
      <c r="B53" s="538" t="s">
        <v>4815</v>
      </c>
      <c r="C53" s="499" t="str">
        <f>VLOOKUP((LEFT(B53,3)),'ships name'!A:C,2,FALSE)</f>
        <v>APL DUBLIN</v>
      </c>
      <c r="D53" s="809" t="str">
        <f>VLOOKUP(C53,'ships name'!B:C,2,FALSE)</f>
        <v>美总都柏林</v>
      </c>
      <c r="E53" s="951" t="str">
        <f t="shared" si="37"/>
        <v>0SV3JS</v>
      </c>
      <c r="F53" s="808" t="str">
        <f t="shared" si="38"/>
        <v>0SV3JS</v>
      </c>
      <c r="G53" s="998" t="s">
        <v>4819</v>
      </c>
      <c r="H53" s="487">
        <f t="shared" si="39"/>
        <v>43636</v>
      </c>
      <c r="I53" s="487">
        <f t="shared" si="39"/>
        <v>43636</v>
      </c>
      <c r="J53" s="487">
        <f t="shared" si="39"/>
        <v>43638</v>
      </c>
      <c r="K53" s="1453">
        <f t="shared" si="39"/>
        <v>43653</v>
      </c>
      <c r="L53" s="1453"/>
      <c r="M53" s="1070">
        <f>M52+7</f>
        <v>43655</v>
      </c>
      <c r="N53" s="522"/>
    </row>
    <row r="54" spans="1:18" s="103" customFormat="1" ht="19.899999999999999" customHeight="1">
      <c r="A54" s="774">
        <f>A53+1</f>
        <v>26</v>
      </c>
      <c r="B54" s="757" t="s">
        <v>4816</v>
      </c>
      <c r="C54" s="499" t="str">
        <f>VLOOKUP((LEFT(B54,3)),'ships name'!A:C,2,FALSE)</f>
        <v>APL BARCELONA</v>
      </c>
      <c r="D54" s="809" t="str">
        <f>VLOOKUP(C54,'ships name'!B:C,2,FALSE)</f>
        <v>美总巴塞罗那</v>
      </c>
      <c r="E54" s="951" t="str">
        <f t="shared" si="37"/>
        <v>0SV3NS</v>
      </c>
      <c r="F54" s="808" t="str">
        <f t="shared" si="38"/>
        <v>0SV3NS</v>
      </c>
      <c r="G54" s="487" t="s">
        <v>4820</v>
      </c>
      <c r="H54" s="487">
        <f t="shared" si="39"/>
        <v>43643</v>
      </c>
      <c r="I54" s="487">
        <f t="shared" si="39"/>
        <v>43643</v>
      </c>
      <c r="J54" s="487">
        <f t="shared" si="39"/>
        <v>43645</v>
      </c>
      <c r="K54" s="1453">
        <f t="shared" si="39"/>
        <v>43660</v>
      </c>
      <c r="L54" s="1453"/>
      <c r="M54" s="1070">
        <f>M53+7</f>
        <v>43662</v>
      </c>
      <c r="N54" s="522"/>
    </row>
    <row r="55" spans="1:18" s="103" customFormat="1" ht="19.899999999999999" customHeight="1" thickBot="1">
      <c r="A55" s="101"/>
    </row>
    <row r="56" spans="1:18" s="100" customFormat="1" ht="25.9" customHeight="1" thickBot="1">
      <c r="A56" s="1155" t="s">
        <v>255</v>
      </c>
      <c r="B56" s="1156"/>
      <c r="C56" s="1156"/>
      <c r="D56" s="550"/>
      <c r="E56" s="1140" t="s">
        <v>74</v>
      </c>
      <c r="F56" s="1140" t="s">
        <v>3271</v>
      </c>
      <c r="G56" s="970" t="s">
        <v>3080</v>
      </c>
      <c r="H56" s="1140" t="s">
        <v>256</v>
      </c>
      <c r="I56" s="1140" t="s">
        <v>3273</v>
      </c>
      <c r="J56" s="1455"/>
      <c r="K56" s="1286" t="s">
        <v>2</v>
      </c>
      <c r="L56" s="1287"/>
      <c r="M56" s="1287"/>
      <c r="N56" s="928"/>
      <c r="O56" s="103"/>
      <c r="P56" s="103"/>
      <c r="Q56" s="103"/>
      <c r="R56" s="103"/>
    </row>
    <row r="57" spans="1:18" s="103" customFormat="1" ht="19.899999999999999" customHeight="1">
      <c r="A57" s="1204" t="s">
        <v>3</v>
      </c>
      <c r="B57" s="1166" t="s">
        <v>4</v>
      </c>
      <c r="C57" s="1166" t="s">
        <v>5</v>
      </c>
      <c r="D57" s="1134" t="s">
        <v>4291</v>
      </c>
      <c r="E57" s="1137" t="s">
        <v>6</v>
      </c>
      <c r="F57" s="1138"/>
      <c r="G57" s="1139"/>
      <c r="H57" s="514" t="s">
        <v>7</v>
      </c>
      <c r="I57" s="514" t="s">
        <v>8</v>
      </c>
      <c r="J57" s="514" t="s">
        <v>9</v>
      </c>
      <c r="K57" s="1442" t="s">
        <v>257</v>
      </c>
      <c r="L57" s="1443"/>
      <c r="M57" s="1071" t="s">
        <v>253</v>
      </c>
      <c r="N57" s="928"/>
    </row>
    <row r="58" spans="1:18" s="103" customFormat="1" ht="19.899999999999999" customHeight="1">
      <c r="A58" s="1438"/>
      <c r="B58" s="1440"/>
      <c r="C58" s="1440"/>
      <c r="D58" s="1116"/>
      <c r="E58" s="1173" t="s">
        <v>13</v>
      </c>
      <c r="F58" s="1444" t="s">
        <v>14</v>
      </c>
      <c r="G58" s="1445"/>
      <c r="H58" s="439" t="s">
        <v>15</v>
      </c>
      <c r="I58" s="439" t="s">
        <v>16</v>
      </c>
      <c r="J58" s="439" t="s">
        <v>17</v>
      </c>
      <c r="K58" s="1284" t="s">
        <v>258</v>
      </c>
      <c r="L58" s="1285"/>
      <c r="M58" s="1072" t="s">
        <v>254</v>
      </c>
      <c r="N58" s="928"/>
      <c r="Q58" s="223"/>
    </row>
    <row r="59" spans="1:18" s="103" customFormat="1" ht="19.899999999999999" customHeight="1" thickBot="1">
      <c r="A59" s="1439"/>
      <c r="B59" s="1441"/>
      <c r="C59" s="1441"/>
      <c r="D59" s="1117"/>
      <c r="E59" s="1174"/>
      <c r="F59" s="605" t="s">
        <v>4292</v>
      </c>
      <c r="G59" s="536" t="s">
        <v>4293</v>
      </c>
      <c r="H59" s="616" t="s">
        <v>520</v>
      </c>
      <c r="I59" s="616" t="s">
        <v>35</v>
      </c>
      <c r="J59" s="616" t="s">
        <v>219</v>
      </c>
      <c r="K59" s="1441"/>
      <c r="L59" s="1441"/>
      <c r="M59" s="1067"/>
      <c r="N59" s="928"/>
      <c r="Q59" s="223"/>
    </row>
    <row r="60" spans="1:18" s="103" customFormat="1" ht="19.899999999999999" customHeight="1">
      <c r="A60" s="537">
        <v>23</v>
      </c>
      <c r="B60" s="531" t="s">
        <v>4592</v>
      </c>
      <c r="C60" s="493" t="str">
        <f>VLOOKUP((LEFT(B60,3)),'ships name'!A:C,2,FALSE)</f>
        <v>EVER SUMMIT</v>
      </c>
      <c r="D60" s="812">
        <f>VLOOKUP(C60,'ships name'!B:C,2,FALSE)</f>
        <v>0</v>
      </c>
      <c r="E60" s="487" t="str">
        <f t="shared" ref="E60:E64" si="40">RIGHT(B60,3)&amp;"W"</f>
        <v>507W</v>
      </c>
      <c r="F60" s="501" t="str">
        <f>RIGHT(B60,3)&amp;"E"</f>
        <v>507E</v>
      </c>
      <c r="G60" s="501" t="s">
        <v>4542</v>
      </c>
      <c r="H60" s="501">
        <f>I60-1</f>
        <v>43616</v>
      </c>
      <c r="I60" s="501">
        <f>J60-1</f>
        <v>43617</v>
      </c>
      <c r="J60" s="501">
        <v>43618</v>
      </c>
      <c r="K60" s="1150">
        <f>J60+11</f>
        <v>43629</v>
      </c>
      <c r="L60" s="1150"/>
      <c r="M60" s="1073">
        <f>J60+13</f>
        <v>43631</v>
      </c>
      <c r="N60" s="928"/>
      <c r="Q60" s="223"/>
    </row>
    <row r="61" spans="1:18" s="103" customFormat="1" ht="19.899999999999999" customHeight="1">
      <c r="A61" s="774">
        <f>A60+1</f>
        <v>24</v>
      </c>
      <c r="B61" s="538" t="s">
        <v>4821</v>
      </c>
      <c r="C61" s="499" t="str">
        <f>VLOOKUP((LEFT(B61,3)),'ships name'!A:C,2,FALSE)</f>
        <v>EVER STEADY</v>
      </c>
      <c r="D61" s="809" t="str">
        <f>VLOOKUP(C61,'ships name'!B:C,2,FALSE)</f>
        <v xml:space="preserve"> </v>
      </c>
      <c r="E61" s="487" t="str">
        <f t="shared" si="40"/>
        <v>078W</v>
      </c>
      <c r="F61" s="487" t="str">
        <f t="shared" ref="F61" si="41">RIGHT(B61,3)&amp;"E"</f>
        <v>078E</v>
      </c>
      <c r="G61" s="487" t="s">
        <v>4825</v>
      </c>
      <c r="H61" s="487">
        <f>H60+7</f>
        <v>43623</v>
      </c>
      <c r="I61" s="487">
        <f t="shared" ref="I61:J64" si="42">H61+1</f>
        <v>43624</v>
      </c>
      <c r="J61" s="487">
        <f t="shared" si="42"/>
        <v>43625</v>
      </c>
      <c r="K61" s="1453">
        <f>J61+11</f>
        <v>43636</v>
      </c>
      <c r="L61" s="1453"/>
      <c r="M61" s="1070">
        <f>J61+13</f>
        <v>43638</v>
      </c>
      <c r="N61" s="814"/>
      <c r="Q61" s="223"/>
    </row>
    <row r="62" spans="1:18" s="103" customFormat="1" ht="19.899999999999999" customHeight="1">
      <c r="A62" s="774">
        <f>A61+1</f>
        <v>25</v>
      </c>
      <c r="B62" s="538" t="s">
        <v>4822</v>
      </c>
      <c r="C62" s="499" t="str">
        <f>VLOOKUP((LEFT(B62,3)),'ships name'!A:C,2,FALSE)</f>
        <v>EVER STRONG</v>
      </c>
      <c r="D62" s="809">
        <f>VLOOKUP(C62,'ships name'!B:C,2,FALSE)</f>
        <v>0</v>
      </c>
      <c r="E62" s="487" t="str">
        <f t="shared" si="40"/>
        <v>085W</v>
      </c>
      <c r="F62" s="487" t="str">
        <f t="shared" ref="F62" si="43">RIGHT(B62,3)&amp;"E"</f>
        <v>085E</v>
      </c>
      <c r="G62" s="487" t="s">
        <v>4826</v>
      </c>
      <c r="H62" s="487">
        <f>H61+7</f>
        <v>43630</v>
      </c>
      <c r="I62" s="487">
        <f t="shared" si="42"/>
        <v>43631</v>
      </c>
      <c r="J62" s="487">
        <f t="shared" si="42"/>
        <v>43632</v>
      </c>
      <c r="K62" s="1453">
        <f>J62+11</f>
        <v>43643</v>
      </c>
      <c r="L62" s="1453"/>
      <c r="M62" s="1070">
        <f>J62+13</f>
        <v>43645</v>
      </c>
      <c r="N62" s="814"/>
    </row>
    <row r="63" spans="1:18" s="103" customFormat="1" ht="19.899999999999999" customHeight="1">
      <c r="A63" s="774">
        <f>A62+1</f>
        <v>26</v>
      </c>
      <c r="B63" s="538" t="s">
        <v>4823</v>
      </c>
      <c r="C63" s="499" t="str">
        <f>VLOOKUP((LEFT(B63,3)),'ships name'!A:C,2,FALSE)</f>
        <v>EVER ETHIC</v>
      </c>
      <c r="D63" s="809" t="str">
        <f>VLOOKUP(C63,'ships name'!B:C,2,FALSE)</f>
        <v xml:space="preserve"> </v>
      </c>
      <c r="E63" s="487" t="str">
        <f t="shared" si="40"/>
        <v>133W</v>
      </c>
      <c r="F63" s="487" t="str">
        <f t="shared" ref="F63" si="44">RIGHT(B63,3)&amp;"E"</f>
        <v>133E</v>
      </c>
      <c r="G63" s="487" t="s">
        <v>4827</v>
      </c>
      <c r="H63" s="487">
        <f>H62+7</f>
        <v>43637</v>
      </c>
      <c r="I63" s="487">
        <f t="shared" si="42"/>
        <v>43638</v>
      </c>
      <c r="J63" s="487">
        <f t="shared" si="42"/>
        <v>43639</v>
      </c>
      <c r="K63" s="1453">
        <f>J63+11</f>
        <v>43650</v>
      </c>
      <c r="L63" s="1453"/>
      <c r="M63" s="1070">
        <f>J63+13</f>
        <v>43652</v>
      </c>
      <c r="N63" s="814"/>
    </row>
    <row r="64" spans="1:18" s="103" customFormat="1" ht="19.899999999999999" customHeight="1">
      <c r="A64" s="774">
        <f>A63+1</f>
        <v>27</v>
      </c>
      <c r="B64" s="757" t="s">
        <v>4824</v>
      </c>
      <c r="C64" s="499" t="str">
        <f>VLOOKUP((LEFT(B64,3)),'ships name'!A:C,2,FALSE)</f>
        <v>EVER SHINE</v>
      </c>
      <c r="D64" s="809" t="str">
        <f>VLOOKUP(C64,'ships name'!B:C,2,FALSE)</f>
        <v xml:space="preserve"> </v>
      </c>
      <c r="E64" s="487" t="str">
        <f t="shared" si="40"/>
        <v>103W</v>
      </c>
      <c r="F64" s="487" t="str">
        <f t="shared" ref="F64" si="45">RIGHT(B64,3)&amp;"E"</f>
        <v>103E</v>
      </c>
      <c r="G64" s="487" t="s">
        <v>4828</v>
      </c>
      <c r="H64" s="487">
        <f>H63+7</f>
        <v>43644</v>
      </c>
      <c r="I64" s="487">
        <f t="shared" si="42"/>
        <v>43645</v>
      </c>
      <c r="J64" s="487">
        <f t="shared" si="42"/>
        <v>43646</v>
      </c>
      <c r="K64" s="1453">
        <f>J64+11</f>
        <v>43657</v>
      </c>
      <c r="L64" s="1453"/>
      <c r="M64" s="1070">
        <f>J64+13</f>
        <v>43659</v>
      </c>
      <c r="N64" s="814"/>
    </row>
    <row r="65" spans="1:18" s="103" customFormat="1" ht="19.899999999999999" customHeight="1" thickBot="1">
      <c r="A65" s="221"/>
      <c r="B65" s="214"/>
      <c r="C65" s="215"/>
      <c r="D65" s="215"/>
      <c r="E65" s="216"/>
      <c r="F65" s="216"/>
      <c r="G65" s="216"/>
      <c r="H65" s="217"/>
      <c r="I65" s="216"/>
      <c r="J65" s="216"/>
      <c r="K65" s="216"/>
      <c r="L65" s="216"/>
      <c r="M65" s="216"/>
      <c r="N65" s="814"/>
    </row>
    <row r="66" spans="1:18" s="100" customFormat="1" ht="25.9" customHeight="1" thickBot="1">
      <c r="A66" s="1155" t="s">
        <v>4543</v>
      </c>
      <c r="B66" s="1156"/>
      <c r="C66" s="1156"/>
      <c r="D66" s="550"/>
      <c r="E66" s="1140" t="s">
        <v>74</v>
      </c>
      <c r="F66" s="1140"/>
      <c r="G66" s="551"/>
      <c r="H66" s="1140" t="s">
        <v>256</v>
      </c>
      <c r="I66" s="1140"/>
      <c r="J66" s="1455"/>
      <c r="K66" s="1286" t="s">
        <v>2</v>
      </c>
      <c r="L66" s="1287"/>
      <c r="M66" s="1287"/>
      <c r="N66" s="103"/>
      <c r="O66" s="103"/>
      <c r="P66" s="103"/>
      <c r="Q66" s="103"/>
      <c r="R66" s="103"/>
    </row>
    <row r="67" spans="1:18" s="103" customFormat="1" ht="19.899999999999999" customHeight="1">
      <c r="A67" s="1204" t="s">
        <v>3</v>
      </c>
      <c r="B67" s="1166" t="s">
        <v>4</v>
      </c>
      <c r="C67" s="1166" t="s">
        <v>5</v>
      </c>
      <c r="D67" s="1134" t="s">
        <v>4291</v>
      </c>
      <c r="E67" s="1137" t="s">
        <v>6</v>
      </c>
      <c r="F67" s="1138"/>
      <c r="G67" s="1139"/>
      <c r="H67" s="514" t="s">
        <v>7</v>
      </c>
      <c r="I67" s="514" t="s">
        <v>8</v>
      </c>
      <c r="J67" s="514" t="s">
        <v>9</v>
      </c>
      <c r="K67" s="1442" t="s">
        <v>3536</v>
      </c>
      <c r="L67" s="1443"/>
      <c r="M67" s="1071" t="s">
        <v>253</v>
      </c>
      <c r="N67" s="928"/>
    </row>
    <row r="68" spans="1:18" s="103" customFormat="1" ht="19.899999999999999" customHeight="1">
      <c r="A68" s="1438"/>
      <c r="B68" s="1440"/>
      <c r="C68" s="1440"/>
      <c r="D68" s="1116"/>
      <c r="E68" s="1173" t="s">
        <v>13</v>
      </c>
      <c r="F68" s="1444" t="s">
        <v>14</v>
      </c>
      <c r="G68" s="1445"/>
      <c r="H68" s="439" t="s">
        <v>15</v>
      </c>
      <c r="I68" s="439" t="s">
        <v>16</v>
      </c>
      <c r="J68" s="439" t="s">
        <v>17</v>
      </c>
      <c r="K68" s="1284" t="s">
        <v>3535</v>
      </c>
      <c r="L68" s="1285"/>
      <c r="M68" s="1072" t="s">
        <v>273</v>
      </c>
      <c r="N68" s="928"/>
      <c r="Q68" s="223"/>
    </row>
    <row r="69" spans="1:18" s="103" customFormat="1" ht="19.899999999999999" customHeight="1" thickBot="1">
      <c r="A69" s="1439"/>
      <c r="B69" s="1441"/>
      <c r="C69" s="1441"/>
      <c r="D69" s="1117"/>
      <c r="E69" s="1174"/>
      <c r="F69" s="605" t="s">
        <v>4292</v>
      </c>
      <c r="G69" s="536" t="s">
        <v>4293</v>
      </c>
      <c r="H69" s="616" t="s">
        <v>459</v>
      </c>
      <c r="I69" s="616" t="s">
        <v>94</v>
      </c>
      <c r="J69" s="616" t="s">
        <v>4005</v>
      </c>
      <c r="K69" s="1441"/>
      <c r="L69" s="1441"/>
      <c r="M69" s="1067"/>
      <c r="N69" s="928"/>
      <c r="Q69" s="223"/>
    </row>
    <row r="70" spans="1:18" s="103" customFormat="1" ht="19.899999999999999" customHeight="1">
      <c r="A70" s="537">
        <v>23</v>
      </c>
      <c r="B70" s="531" t="s">
        <v>4544</v>
      </c>
      <c r="C70" s="493" t="str">
        <f>VLOOKUP((LEFT(B70,3)),'ships name'!A:C,2,FALSE)</f>
        <v>COSCO AFRICA</v>
      </c>
      <c r="D70" s="812" t="str">
        <f>VLOOKUP(C70,'ships name'!B:C,2,FALSE)</f>
        <v>中远非洲</v>
      </c>
      <c r="E70" s="501" t="str">
        <f>LEFT(F70,3)&amp;"W"</f>
        <v>053W</v>
      </c>
      <c r="F70" s="501" t="str">
        <f>RIGHT(B70,3)&amp;"N"</f>
        <v>053N</v>
      </c>
      <c r="G70" s="501" t="s">
        <v>4833</v>
      </c>
      <c r="H70" s="501">
        <f>I70-1</f>
        <v>43617</v>
      </c>
      <c r="I70" s="501">
        <f>J70-1</f>
        <v>43618</v>
      </c>
      <c r="J70" s="501">
        <v>43619</v>
      </c>
      <c r="K70" s="1150">
        <f>J70+12</f>
        <v>43631</v>
      </c>
      <c r="L70" s="1150"/>
      <c r="M70" s="1073">
        <f>J70+15</f>
        <v>43634</v>
      </c>
      <c r="N70" s="928"/>
      <c r="Q70" s="223"/>
    </row>
    <row r="71" spans="1:18" s="103" customFormat="1" ht="19.899999999999999" customHeight="1">
      <c r="A71" s="774">
        <f>A70+1</f>
        <v>24</v>
      </c>
      <c r="B71" s="538" t="s">
        <v>4829</v>
      </c>
      <c r="C71" s="499" t="str">
        <f>VLOOKUP((LEFT(B71,3)),'ships name'!A:C,2,FALSE)</f>
        <v>XIN BEIJING</v>
      </c>
      <c r="D71" s="809" t="str">
        <f>VLOOKUP(C71,'ships name'!B:C,2,FALSE)</f>
        <v xml:space="preserve"> </v>
      </c>
      <c r="E71" s="487" t="str">
        <f>LEFT(F71,3)&amp;"W"</f>
        <v>109W</v>
      </c>
      <c r="F71" s="487" t="str">
        <f t="shared" ref="F71" si="46">RIGHT(B71,3)&amp;"N"</f>
        <v>109N</v>
      </c>
      <c r="G71" s="487" t="s">
        <v>4834</v>
      </c>
      <c r="H71" s="487">
        <f>H70+7</f>
        <v>43624</v>
      </c>
      <c r="I71" s="487">
        <f t="shared" ref="I71" si="47">J71-1</f>
        <v>43625</v>
      </c>
      <c r="J71" s="487">
        <f>J70+7</f>
        <v>43626</v>
      </c>
      <c r="K71" s="1448">
        <f>J71+12</f>
        <v>43638</v>
      </c>
      <c r="L71" s="1449"/>
      <c r="M71" s="1070">
        <f t="shared" ref="M71" si="48">J71+16</f>
        <v>43642</v>
      </c>
      <c r="N71" s="814"/>
      <c r="Q71" s="223"/>
    </row>
    <row r="72" spans="1:18" s="103" customFormat="1" ht="19.899999999999999" customHeight="1">
      <c r="A72" s="774">
        <f>A71+1</f>
        <v>25</v>
      </c>
      <c r="B72" s="538" t="s">
        <v>4830</v>
      </c>
      <c r="C72" s="499" t="str">
        <f>VLOOKUP((LEFT(B72,3)),'ships name'!A:C,2,FALSE)</f>
        <v>CSCL AUTUMN</v>
      </c>
      <c r="D72" s="809" t="str">
        <f>VLOOKUP(C72,'ships name'!B:C,2,FALSE)</f>
        <v xml:space="preserve"> </v>
      </c>
      <c r="E72" s="487" t="str">
        <f>LEFT(F72,3)&amp;"W"</f>
        <v>024W</v>
      </c>
      <c r="F72" s="487" t="str">
        <f t="shared" ref="F72" si="49">RIGHT(B72,3)&amp;"N"</f>
        <v>024N</v>
      </c>
      <c r="G72" s="958" t="s">
        <v>4835</v>
      </c>
      <c r="H72" s="487">
        <f>H71+7</f>
        <v>43631</v>
      </c>
      <c r="I72" s="487">
        <f t="shared" ref="I72" si="50">J72-1</f>
        <v>43632</v>
      </c>
      <c r="J72" s="487">
        <f>J71+7</f>
        <v>43633</v>
      </c>
      <c r="K72" s="1448">
        <f>J72+12</f>
        <v>43645</v>
      </c>
      <c r="L72" s="1449"/>
      <c r="M72" s="1070">
        <f t="shared" ref="M72" si="51">J72+16</f>
        <v>43649</v>
      </c>
      <c r="N72" s="814"/>
    </row>
    <row r="73" spans="1:18" s="103" customFormat="1" ht="19.899999999999999" customHeight="1">
      <c r="A73" s="774">
        <f>A72+1</f>
        <v>26</v>
      </c>
      <c r="B73" s="538" t="s">
        <v>4831</v>
      </c>
      <c r="C73" s="949" t="str">
        <f>VLOOKUP((LEFT(B73,3)),'ships name'!A:C,2,FALSE)</f>
        <v>COSCO OCEANIA</v>
      </c>
      <c r="D73" s="809" t="str">
        <f>VLOOKUP(C73,'ships name'!B:C,2,FALSE)</f>
        <v>东方大洋洲</v>
      </c>
      <c r="E73" s="487" t="str">
        <f>LEFT(F73,3)&amp;"W"</f>
        <v>068W</v>
      </c>
      <c r="F73" s="487" t="str">
        <f t="shared" ref="F73" si="52">RIGHT(B73,3)&amp;"N"</f>
        <v>068N</v>
      </c>
      <c r="G73" s="487" t="s">
        <v>4836</v>
      </c>
      <c r="H73" s="487">
        <f>H72+7</f>
        <v>43638</v>
      </c>
      <c r="I73" s="487">
        <f t="shared" ref="I73" si="53">J73-1</f>
        <v>43639</v>
      </c>
      <c r="J73" s="487">
        <f>J72+7</f>
        <v>43640</v>
      </c>
      <c r="K73" s="1448">
        <f>J73+12</f>
        <v>43652</v>
      </c>
      <c r="L73" s="1449"/>
      <c r="M73" s="1070">
        <f t="shared" ref="M73" si="54">J73+16</f>
        <v>43656</v>
      </c>
      <c r="N73" s="814"/>
    </row>
    <row r="74" spans="1:18" s="103" customFormat="1" ht="19.899999999999999" customHeight="1">
      <c r="A74" s="774">
        <f>A73+1</f>
        <v>27</v>
      </c>
      <c r="B74" s="757" t="s">
        <v>4832</v>
      </c>
      <c r="C74" s="499" t="str">
        <f>VLOOKUP((LEFT(B74,3)),'ships name'!A:C,2,FALSE)</f>
        <v>COSCO YANTIAN</v>
      </c>
      <c r="D74" s="809" t="str">
        <f>VLOOKUP(C74,'ships name'!B:C,2,FALSE)</f>
        <v>中远盐田</v>
      </c>
      <c r="E74" s="487" t="str">
        <f>LEFT(F74,3)&amp;"W"</f>
        <v>088W</v>
      </c>
      <c r="F74" s="487" t="str">
        <f t="shared" ref="F74" si="55">RIGHT(B74,3)&amp;"N"</f>
        <v>088N</v>
      </c>
      <c r="G74" s="487" t="s">
        <v>4837</v>
      </c>
      <c r="H74" s="487">
        <f>H73+7</f>
        <v>43645</v>
      </c>
      <c r="I74" s="487">
        <f t="shared" ref="I74" si="56">J74-1</f>
        <v>43646</v>
      </c>
      <c r="J74" s="487">
        <f>J73+7</f>
        <v>43647</v>
      </c>
      <c r="K74" s="1448">
        <f>J74+12</f>
        <v>43659</v>
      </c>
      <c r="L74" s="1449"/>
      <c r="M74" s="1070">
        <f t="shared" ref="M74" si="57">J74+16</f>
        <v>43663</v>
      </c>
      <c r="N74" s="814"/>
    </row>
    <row r="75" spans="1:18" ht="19.899999999999999" customHeight="1"/>
    <row r="76" spans="1:18" ht="19.899999999999999" customHeight="1">
      <c r="A76" s="158" t="s">
        <v>4008</v>
      </c>
      <c r="B76" s="446"/>
    </row>
    <row r="77" spans="1:18" ht="19.899999999999999" customHeight="1">
      <c r="A77" s="159" t="s">
        <v>4009</v>
      </c>
      <c r="B77" s="446"/>
    </row>
    <row r="78" spans="1:18" ht="19.899999999999999" customHeight="1">
      <c r="A78" s="160" t="s">
        <v>85</v>
      </c>
    </row>
    <row r="79" spans="1:18" ht="19.899999999999999" customHeight="1"/>
  </sheetData>
  <mergeCells count="135">
    <mergeCell ref="O18:O19"/>
    <mergeCell ref="A16:C16"/>
    <mergeCell ref="E16:F16"/>
    <mergeCell ref="A17:A19"/>
    <mergeCell ref="B17:B19"/>
    <mergeCell ref="C17:C19"/>
    <mergeCell ref="M17:M19"/>
    <mergeCell ref="K16:Q16"/>
    <mergeCell ref="N18:N19"/>
    <mergeCell ref="D17:D19"/>
    <mergeCell ref="E17:G17"/>
    <mergeCell ref="F18:G18"/>
    <mergeCell ref="K18:K19"/>
    <mergeCell ref="D37:D39"/>
    <mergeCell ref="E37:G37"/>
    <mergeCell ref="K37:L37"/>
    <mergeCell ref="K74:L74"/>
    <mergeCell ref="N27:N29"/>
    <mergeCell ref="K48:L48"/>
    <mergeCell ref="K49:L49"/>
    <mergeCell ref="K59:L59"/>
    <mergeCell ref="K66:M66"/>
    <mergeCell ref="K70:L70"/>
    <mergeCell ref="K67:L67"/>
    <mergeCell ref="K68:L68"/>
    <mergeCell ref="K50:L50"/>
    <mergeCell ref="K51:L51"/>
    <mergeCell ref="K71:L71"/>
    <mergeCell ref="K73:L73"/>
    <mergeCell ref="K72:L72"/>
    <mergeCell ref="K69:L69"/>
    <mergeCell ref="K54:L54"/>
    <mergeCell ref="K46:M46"/>
    <mergeCell ref="K47:L47"/>
    <mergeCell ref="N47:N49"/>
    <mergeCell ref="K64:L64"/>
    <mergeCell ref="K63:L63"/>
    <mergeCell ref="K60:L60"/>
    <mergeCell ref="K61:L61"/>
    <mergeCell ref="K62:L62"/>
    <mergeCell ref="K56:M56"/>
    <mergeCell ref="K57:L57"/>
    <mergeCell ref="E36:F36"/>
    <mergeCell ref="H36:J36"/>
    <mergeCell ref="K36:M36"/>
    <mergeCell ref="H6:J6"/>
    <mergeCell ref="N7:N9"/>
    <mergeCell ref="K8:L8"/>
    <mergeCell ref="K9:L9"/>
    <mergeCell ref="H26:J26"/>
    <mergeCell ref="K43:L43"/>
    <mergeCell ref="K44:L44"/>
    <mergeCell ref="K10:L10"/>
    <mergeCell ref="K11:L11"/>
    <mergeCell ref="K12:L12"/>
    <mergeCell ref="K13:L13"/>
    <mergeCell ref="K14:L14"/>
    <mergeCell ref="N37:N39"/>
    <mergeCell ref="K38:L38"/>
    <mergeCell ref="K39:L39"/>
    <mergeCell ref="K40:L40"/>
    <mergeCell ref="K41:L41"/>
    <mergeCell ref="K42:L42"/>
    <mergeCell ref="H66:J66"/>
    <mergeCell ref="H56:J56"/>
    <mergeCell ref="E48:E49"/>
    <mergeCell ref="H46:J46"/>
    <mergeCell ref="E38:E39"/>
    <mergeCell ref="E46:F46"/>
    <mergeCell ref="E68:E69"/>
    <mergeCell ref="C67:C69"/>
    <mergeCell ref="A56:C56"/>
    <mergeCell ref="E66:F66"/>
    <mergeCell ref="D57:D59"/>
    <mergeCell ref="E57:G57"/>
    <mergeCell ref="F58:G58"/>
    <mergeCell ref="D67:D69"/>
    <mergeCell ref="E67:G67"/>
    <mergeCell ref="F68:G68"/>
    <mergeCell ref="B67:B69"/>
    <mergeCell ref="E56:F56"/>
    <mergeCell ref="A66:C66"/>
    <mergeCell ref="A67:A69"/>
    <mergeCell ref="A57:A59"/>
    <mergeCell ref="C57:C59"/>
    <mergeCell ref="C37:C39"/>
    <mergeCell ref="B37:B39"/>
    <mergeCell ref="A46:C46"/>
    <mergeCell ref="A37:A39"/>
    <mergeCell ref="B47:B49"/>
    <mergeCell ref="K34:L34"/>
    <mergeCell ref="K31:L31"/>
    <mergeCell ref="K32:L32"/>
    <mergeCell ref="K33:L33"/>
    <mergeCell ref="B57:B59"/>
    <mergeCell ref="E28:E29"/>
    <mergeCell ref="K30:L30"/>
    <mergeCell ref="B27:B29"/>
    <mergeCell ref="A36:C36"/>
    <mergeCell ref="A47:A49"/>
    <mergeCell ref="C47:C49"/>
    <mergeCell ref="E58:E59"/>
    <mergeCell ref="D47:D49"/>
    <mergeCell ref="E47:G47"/>
    <mergeCell ref="F48:G48"/>
    <mergeCell ref="K58:L58"/>
    <mergeCell ref="K52:L52"/>
    <mergeCell ref="K53:L53"/>
    <mergeCell ref="F38:G38"/>
    <mergeCell ref="D27:D29"/>
    <mergeCell ref="E27:G27"/>
    <mergeCell ref="A2:L2"/>
    <mergeCell ref="A3:L3"/>
    <mergeCell ref="A4:L4"/>
    <mergeCell ref="A26:C26"/>
    <mergeCell ref="E26:F26"/>
    <mergeCell ref="K26:M26"/>
    <mergeCell ref="K27:L27"/>
    <mergeCell ref="K28:L28"/>
    <mergeCell ref="A27:A29"/>
    <mergeCell ref="C27:C29"/>
    <mergeCell ref="K29:L29"/>
    <mergeCell ref="A6:C6"/>
    <mergeCell ref="E6:F6"/>
    <mergeCell ref="K6:M6"/>
    <mergeCell ref="A7:A9"/>
    <mergeCell ref="B7:B9"/>
    <mergeCell ref="C7:C9"/>
    <mergeCell ref="K7:L7"/>
    <mergeCell ref="D7:D9"/>
    <mergeCell ref="F8:G8"/>
    <mergeCell ref="E8:E9"/>
    <mergeCell ref="E18:E19"/>
    <mergeCell ref="F28:G28"/>
    <mergeCell ref="E7:G7"/>
  </mergeCells>
  <pageMargins left="0.75" right="0.75" top="1" bottom="1" header="0.5" footer="0.5"/>
  <pageSetup paperSize="9" scale="2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showGridLines="0" zoomScale="70" zoomScaleNormal="70" workbookViewId="0">
      <selection activeCell="D26" sqref="D26:D27"/>
    </sheetView>
  </sheetViews>
  <sheetFormatPr defaultColWidth="8.85546875" defaultRowHeight="13.5" customHeight="1"/>
  <cols>
    <col min="1" max="1" width="10.7109375" style="172" customWidth="1"/>
    <col min="2" max="2" width="13.7109375" style="173" customWidth="1"/>
    <col min="3" max="3" width="41.7109375" style="174" customWidth="1"/>
    <col min="4" max="10" width="12.7109375" style="174" customWidth="1"/>
    <col min="11" max="11" width="16.28515625" style="174" customWidth="1"/>
    <col min="12" max="15" width="16.140625" style="174" customWidth="1"/>
    <col min="16" max="16" width="14.140625" style="174" customWidth="1"/>
    <col min="17" max="17" width="12.28515625" style="174" customWidth="1"/>
    <col min="18" max="18" width="12.7109375" style="174" customWidth="1"/>
    <col min="19" max="19" width="12.42578125" style="174" customWidth="1"/>
    <col min="20" max="20" width="11.42578125" style="174" customWidth="1"/>
    <col min="21" max="21" width="12.140625" style="174" customWidth="1"/>
    <col min="22" max="22" width="11.42578125" style="174" customWidth="1"/>
    <col min="23" max="16384" width="8.85546875" style="174"/>
  </cols>
  <sheetData>
    <row r="1" spans="1:17" ht="28.15" customHeight="1"/>
    <row r="2" spans="1:17" ht="28.15" customHeight="1">
      <c r="A2" s="1265" t="s">
        <v>0</v>
      </c>
      <c r="B2" s="1265"/>
      <c r="C2" s="1265"/>
      <c r="D2" s="1265"/>
      <c r="E2" s="1265"/>
      <c r="F2" s="1265"/>
      <c r="G2" s="1265"/>
      <c r="H2" s="1265"/>
      <c r="I2" s="1265"/>
      <c r="J2" s="1265"/>
      <c r="K2" s="1265"/>
      <c r="L2" s="1265"/>
      <c r="M2" s="1265"/>
      <c r="N2" s="1265"/>
      <c r="O2" s="1265"/>
    </row>
    <row r="3" spans="1:17" ht="28.15" customHeight="1">
      <c r="A3" s="1095"/>
      <c r="B3" s="1095"/>
      <c r="C3" s="1095"/>
      <c r="D3" s="1095"/>
      <c r="E3" s="1095"/>
      <c r="F3" s="1095"/>
      <c r="G3" s="1095"/>
      <c r="H3" s="1095"/>
      <c r="I3" s="1095"/>
      <c r="J3" s="1095"/>
      <c r="K3" s="1095"/>
      <c r="L3" s="1095"/>
      <c r="M3" s="1095"/>
      <c r="N3" s="1095"/>
      <c r="O3" s="1095"/>
    </row>
    <row r="4" spans="1:17" ht="28.15" customHeight="1">
      <c r="A4" s="1265" t="str">
        <f>IA!A4</f>
        <v>2019年06月船期表</v>
      </c>
      <c r="B4" s="1265"/>
      <c r="C4" s="1265"/>
      <c r="D4" s="1265"/>
      <c r="E4" s="1265"/>
      <c r="F4" s="1265"/>
      <c r="G4" s="1265"/>
      <c r="H4" s="1265"/>
      <c r="I4" s="1265"/>
      <c r="J4" s="1265"/>
      <c r="K4" s="1265"/>
      <c r="L4" s="1265"/>
      <c r="M4" s="1265"/>
      <c r="N4" s="1265"/>
      <c r="O4" s="1265"/>
    </row>
    <row r="5" spans="1:17" ht="28.15" customHeight="1">
      <c r="A5" s="112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1:17" s="100" customFormat="1" ht="25.9" customHeight="1">
      <c r="A6" s="1181" t="s">
        <v>274</v>
      </c>
      <c r="B6" s="1182"/>
      <c r="C6" s="1182"/>
      <c r="D6" s="1210" t="s">
        <v>74</v>
      </c>
      <c r="E6" s="1210"/>
      <c r="F6" s="1210"/>
      <c r="G6" s="1210"/>
      <c r="H6" s="1210" t="s">
        <v>75</v>
      </c>
      <c r="I6" s="1210"/>
      <c r="J6" s="1210"/>
      <c r="K6" s="1462" t="s">
        <v>2</v>
      </c>
      <c r="L6" s="1463"/>
      <c r="M6" s="1463"/>
      <c r="N6" s="1463"/>
      <c r="O6" s="1463"/>
      <c r="P6" s="1464"/>
      <c r="Q6" s="203"/>
    </row>
    <row r="7" spans="1:17" s="103" customFormat="1" ht="19.899999999999999" customHeight="1">
      <c r="A7" s="1484" t="s">
        <v>3</v>
      </c>
      <c r="B7" s="1134" t="s">
        <v>4</v>
      </c>
      <c r="C7" s="1134" t="s">
        <v>5</v>
      </c>
      <c r="D7" s="1134" t="s">
        <v>6</v>
      </c>
      <c r="E7" s="1134"/>
      <c r="F7" s="1134"/>
      <c r="G7" s="1134"/>
      <c r="H7" s="136" t="s">
        <v>7</v>
      </c>
      <c r="I7" s="136" t="s">
        <v>8</v>
      </c>
      <c r="J7" s="180" t="s">
        <v>9</v>
      </c>
      <c r="K7" s="181"/>
      <c r="L7" s="182" t="s">
        <v>29</v>
      </c>
      <c r="M7" s="124" t="s">
        <v>275</v>
      </c>
      <c r="N7" s="124" t="s">
        <v>276</v>
      </c>
      <c r="O7" s="124"/>
      <c r="P7" s="153" t="s">
        <v>29</v>
      </c>
      <c r="Q7" s="153"/>
    </row>
    <row r="8" spans="1:17" s="103" customFormat="1" ht="29.25" customHeight="1">
      <c r="A8" s="1103"/>
      <c r="B8" s="1087"/>
      <c r="C8" s="1087"/>
      <c r="D8" s="1087" t="s">
        <v>232</v>
      </c>
      <c r="E8" s="1087"/>
      <c r="F8" s="1087" t="s">
        <v>122</v>
      </c>
      <c r="G8" s="1087"/>
      <c r="H8" s="117" t="s">
        <v>15</v>
      </c>
      <c r="I8" s="117" t="s">
        <v>16</v>
      </c>
      <c r="J8" s="133" t="s">
        <v>17</v>
      </c>
      <c r="K8" s="183" t="s">
        <v>277</v>
      </c>
      <c r="L8" s="184" t="s">
        <v>278</v>
      </c>
      <c r="M8" s="117" t="s">
        <v>279</v>
      </c>
      <c r="N8" s="117" t="s">
        <v>280</v>
      </c>
      <c r="O8" s="117" t="s">
        <v>281</v>
      </c>
      <c r="P8" s="133" t="s">
        <v>282</v>
      </c>
      <c r="Q8" s="133" t="s">
        <v>283</v>
      </c>
    </row>
    <row r="9" spans="1:17" s="103" customFormat="1" ht="19.899999999999999" customHeight="1">
      <c r="A9" s="1485"/>
      <c r="B9" s="1481"/>
      <c r="C9" s="1481"/>
      <c r="D9" s="1481"/>
      <c r="E9" s="1481"/>
      <c r="F9" s="1481"/>
      <c r="G9" s="1481"/>
      <c r="H9" s="118"/>
      <c r="I9" s="118"/>
      <c r="J9" s="140"/>
      <c r="K9" s="185"/>
      <c r="L9" s="111"/>
      <c r="M9" s="118"/>
      <c r="N9" s="118"/>
      <c r="O9" s="118"/>
      <c r="P9" s="140"/>
      <c r="Q9" s="140"/>
    </row>
    <row r="10" spans="1:17" s="103" customFormat="1" ht="19.899999999999999" customHeight="1">
      <c r="A10" s="1486">
        <v>14</v>
      </c>
      <c r="B10" s="1170" t="s">
        <v>284</v>
      </c>
      <c r="C10" s="110" t="str">
        <f>VLOOKUP(B10,'ships name'!A:C,2,FALSE)</f>
        <v>CMA CGM VELA</v>
      </c>
      <c r="D10" s="1164" t="str">
        <f>TEXT(LEFT(F10,3)-1,"000")&amp;"E"</f>
        <v>190E</v>
      </c>
      <c r="E10" s="1164"/>
      <c r="F10" s="1493" t="s">
        <v>285</v>
      </c>
      <c r="G10" s="1164"/>
      <c r="H10" s="1150"/>
      <c r="I10" s="1150">
        <f>J10-1</f>
        <v>42836</v>
      </c>
      <c r="J10" s="1241">
        <v>42837</v>
      </c>
      <c r="K10" s="1470">
        <f>J10+8</f>
        <v>42845</v>
      </c>
      <c r="L10" s="1470">
        <f>J10+24</f>
        <v>42861</v>
      </c>
      <c r="M10" s="1470">
        <f>J10+29</f>
        <v>42866</v>
      </c>
      <c r="N10" s="1470">
        <f>J10+30</f>
        <v>42867</v>
      </c>
      <c r="O10" s="1470">
        <f>J10+33</f>
        <v>42870</v>
      </c>
      <c r="P10" s="1470">
        <f>J10+27</f>
        <v>42864</v>
      </c>
      <c r="Q10" s="1519">
        <f>J10+40</f>
        <v>42877</v>
      </c>
    </row>
    <row r="11" spans="1:17" s="103" customFormat="1" ht="19.899999999999999" customHeight="1">
      <c r="A11" s="1487"/>
      <c r="B11" s="1151"/>
      <c r="C11" s="109" t="str">
        <f>VLOOKUP(B10,'ships name'!A:C,3,FALSE)</f>
        <v xml:space="preserve"> </v>
      </c>
      <c r="D11" s="1164"/>
      <c r="E11" s="1164"/>
      <c r="F11" s="1151"/>
      <c r="G11" s="1157"/>
      <c r="H11" s="1164"/>
      <c r="I11" s="1164"/>
      <c r="J11" s="1465"/>
      <c r="K11" s="1471"/>
      <c r="L11" s="1471"/>
      <c r="M11" s="1471"/>
      <c r="N11" s="1471"/>
      <c r="O11" s="1471"/>
      <c r="P11" s="1471"/>
      <c r="Q11" s="1520"/>
    </row>
    <row r="12" spans="1:17" s="103" customFormat="1" ht="19.899999999999999" customHeight="1">
      <c r="A12" s="1488">
        <f>A10+1</f>
        <v>15</v>
      </c>
      <c r="B12" s="1151" t="s">
        <v>3153</v>
      </c>
      <c r="C12" s="109" t="str">
        <f>VLOOKUP(B12,'ships name'!A:C,2,FALSE)</f>
        <v>TO BE ADVISED</v>
      </c>
      <c r="D12" s="1164" t="e">
        <f>TEXT(LEFT(F12,3)-1,"000")&amp;"E"</f>
        <v>#VALUE!</v>
      </c>
      <c r="E12" s="1164"/>
      <c r="F12" s="1494"/>
      <c r="G12" s="1164"/>
      <c r="H12" s="1225"/>
      <c r="I12" s="1150">
        <f>I10+7</f>
        <v>42843</v>
      </c>
      <c r="J12" s="1466">
        <f>J10+7</f>
        <v>42844</v>
      </c>
      <c r="K12" s="1472">
        <f>J12+8</f>
        <v>42852</v>
      </c>
      <c r="L12" s="1472">
        <f>J12+23</f>
        <v>42867</v>
      </c>
      <c r="M12" s="1472">
        <f>J12+28</f>
        <v>42872</v>
      </c>
      <c r="N12" s="1472">
        <f>J12+31</f>
        <v>42875</v>
      </c>
      <c r="O12" s="1472">
        <f>J12+33</f>
        <v>42877</v>
      </c>
      <c r="P12" s="1472">
        <f>J12+27</f>
        <v>42871</v>
      </c>
      <c r="Q12" s="1521">
        <f>J12+40</f>
        <v>42884</v>
      </c>
    </row>
    <row r="13" spans="1:17" s="103" customFormat="1" ht="19.899999999999999" customHeight="1">
      <c r="A13" s="1487"/>
      <c r="B13" s="1164"/>
      <c r="C13" s="109" t="str">
        <f>VLOOKUP(B12,'ships name'!A:C,3,FALSE)</f>
        <v>TO BE ADVISED</v>
      </c>
      <c r="D13" s="1164"/>
      <c r="E13" s="1164"/>
      <c r="F13" s="1164"/>
      <c r="G13" s="1157"/>
      <c r="H13" s="1164"/>
      <c r="I13" s="1164"/>
      <c r="J13" s="1467"/>
      <c r="K13" s="1473"/>
      <c r="L13" s="1473"/>
      <c r="M13" s="1473"/>
      <c r="N13" s="1473"/>
      <c r="O13" s="1473"/>
      <c r="P13" s="1473"/>
      <c r="Q13" s="1522"/>
    </row>
    <row r="14" spans="1:17" s="171" customFormat="1" ht="19.899999999999999" customHeight="1">
      <c r="A14" s="1488">
        <f>A12+1</f>
        <v>16</v>
      </c>
      <c r="B14" s="1490" t="s">
        <v>3149</v>
      </c>
      <c r="C14" s="109" t="str">
        <f>VLOOKUP(B14,'ships name'!A:C,2,FALSE)</f>
        <v>CMA CGM PEGASUS</v>
      </c>
      <c r="D14" s="1164" t="str">
        <f>TEXT(LEFT(F14,3)-1,"000")&amp;"E"</f>
        <v>194E</v>
      </c>
      <c r="E14" s="1164"/>
      <c r="F14" s="1494" t="s">
        <v>3150</v>
      </c>
      <c r="G14" s="1164"/>
      <c r="H14" s="1225"/>
      <c r="I14" s="1150">
        <f>I12+7</f>
        <v>42850</v>
      </c>
      <c r="J14" s="1466">
        <f>J12+7</f>
        <v>42851</v>
      </c>
      <c r="K14" s="1472">
        <f>J14+8</f>
        <v>42859</v>
      </c>
      <c r="L14" s="1472">
        <f>J14+23</f>
        <v>42874</v>
      </c>
      <c r="M14" s="1472">
        <f>J14+28</f>
        <v>42879</v>
      </c>
      <c r="N14" s="1472">
        <f>J14+31</f>
        <v>42882</v>
      </c>
      <c r="O14" s="1472">
        <f>J14+33</f>
        <v>42884</v>
      </c>
      <c r="P14" s="1472">
        <f>J14+27</f>
        <v>42878</v>
      </c>
      <c r="Q14" s="1521">
        <f>J14+40</f>
        <v>42891</v>
      </c>
    </row>
    <row r="15" spans="1:17" s="171" customFormat="1" ht="19.899999999999999" customHeight="1">
      <c r="A15" s="1487"/>
      <c r="B15" s="1490"/>
      <c r="C15" s="109" t="str">
        <f>VLOOKUP(B14,'ships name'!A:C,3,FALSE)</f>
        <v xml:space="preserve"> </v>
      </c>
      <c r="D15" s="1164"/>
      <c r="E15" s="1164"/>
      <c r="F15" s="1164"/>
      <c r="G15" s="1157"/>
      <c r="H15" s="1164"/>
      <c r="I15" s="1164"/>
      <c r="J15" s="1467"/>
      <c r="K15" s="1473"/>
      <c r="L15" s="1473"/>
      <c r="M15" s="1473"/>
      <c r="N15" s="1473"/>
      <c r="O15" s="1473"/>
      <c r="P15" s="1473"/>
      <c r="Q15" s="1522"/>
    </row>
    <row r="16" spans="1:17" s="171" customFormat="1" ht="19.899999999999999" customHeight="1">
      <c r="A16" s="1488">
        <f>A14+1</f>
        <v>17</v>
      </c>
      <c r="B16" s="1490" t="s">
        <v>3151</v>
      </c>
      <c r="C16" s="109" t="str">
        <f>VLOOKUP(B16,'ships name'!A:C,2,FALSE)</f>
        <v>CMA CGM HYDRA</v>
      </c>
      <c r="D16" s="1164" t="str">
        <f>TEXT(LEFT(F16,3)-1,"000")&amp;"E"</f>
        <v>196E</v>
      </c>
      <c r="E16" s="1164"/>
      <c r="F16" s="1494" t="s">
        <v>3152</v>
      </c>
      <c r="G16" s="1164"/>
      <c r="H16" s="1225"/>
      <c r="I16" s="1150">
        <f>I14+7</f>
        <v>42857</v>
      </c>
      <c r="J16" s="1466">
        <f>J14+7</f>
        <v>42858</v>
      </c>
      <c r="K16" s="1472">
        <f>J16+8</f>
        <v>42866</v>
      </c>
      <c r="L16" s="1472">
        <f>J16+23</f>
        <v>42881</v>
      </c>
      <c r="M16" s="1472">
        <f>J16+28</f>
        <v>42886</v>
      </c>
      <c r="N16" s="1472">
        <f>J16+31</f>
        <v>42889</v>
      </c>
      <c r="O16" s="1472">
        <f>J16+33</f>
        <v>42891</v>
      </c>
      <c r="P16" s="1472">
        <f>J16+27</f>
        <v>42885</v>
      </c>
      <c r="Q16" s="1521">
        <f>J16+40</f>
        <v>42898</v>
      </c>
    </row>
    <row r="17" spans="1:17" s="171" customFormat="1" ht="19.899999999999999" customHeight="1">
      <c r="A17" s="1487"/>
      <c r="B17" s="1490"/>
      <c r="C17" s="109" t="str">
        <f>VLOOKUP(B16,'ships name'!A:C,3,FALSE)</f>
        <v xml:space="preserve"> </v>
      </c>
      <c r="D17" s="1164"/>
      <c r="E17" s="1164"/>
      <c r="F17" s="1164"/>
      <c r="G17" s="1157"/>
      <c r="H17" s="1164"/>
      <c r="I17" s="1164"/>
      <c r="J17" s="1467"/>
      <c r="K17" s="1473"/>
      <c r="L17" s="1473"/>
      <c r="M17" s="1473"/>
      <c r="N17" s="1473"/>
      <c r="O17" s="1473"/>
      <c r="P17" s="1473"/>
      <c r="Q17" s="1522"/>
    </row>
    <row r="18" spans="1:17" s="171" customFormat="1" ht="19.899999999999999" customHeight="1">
      <c r="A18" s="1488">
        <f>A16+1</f>
        <v>18</v>
      </c>
      <c r="B18" s="1157"/>
      <c r="C18" s="109" t="e">
        <f>VLOOKUP(B18,'ships name'!A:C,2,FALSE)</f>
        <v>#N/A</v>
      </c>
      <c r="D18" s="1164" t="e">
        <f>TEXT(LEFT(F18,3)-1,"000")&amp;"E"</f>
        <v>#VALUE!</v>
      </c>
      <c r="E18" s="1164"/>
      <c r="F18" s="1494"/>
      <c r="G18" s="1164"/>
      <c r="H18" s="1225"/>
      <c r="I18" s="1225">
        <f>I16+7</f>
        <v>42864</v>
      </c>
      <c r="J18" s="1468">
        <f>J16+7</f>
        <v>42865</v>
      </c>
      <c r="K18" s="1471">
        <f>J18+8</f>
        <v>42873</v>
      </c>
      <c r="L18" s="1471">
        <f>J18+23</f>
        <v>42888</v>
      </c>
      <c r="M18" s="1471">
        <f>J18+28</f>
        <v>42893</v>
      </c>
      <c r="N18" s="1471">
        <f>J18+31</f>
        <v>42896</v>
      </c>
      <c r="O18" s="1471">
        <f>J18+33</f>
        <v>42898</v>
      </c>
      <c r="P18" s="1471">
        <f>J18+27</f>
        <v>42892</v>
      </c>
      <c r="Q18" s="1520">
        <f>J18+40</f>
        <v>42905</v>
      </c>
    </row>
    <row r="19" spans="1:17" s="171" customFormat="1" ht="19.899999999999999" customHeight="1">
      <c r="A19" s="1487"/>
      <c r="B19" s="1160"/>
      <c r="C19" s="111" t="e">
        <f>VLOOKUP(B18,'ships name'!A:C,3,FALSE)</f>
        <v>#N/A</v>
      </c>
      <c r="D19" s="1200"/>
      <c r="E19" s="1200"/>
      <c r="F19" s="1200"/>
      <c r="G19" s="1200"/>
      <c r="H19" s="1200"/>
      <c r="I19" s="1200"/>
      <c r="J19" s="1469"/>
      <c r="K19" s="1474"/>
      <c r="L19" s="1474"/>
      <c r="M19" s="1474"/>
      <c r="N19" s="1474"/>
      <c r="O19" s="1474"/>
      <c r="P19" s="1474"/>
      <c r="Q19" s="1523"/>
    </row>
    <row r="20" spans="1:17" s="100" customFormat="1" ht="25.9" customHeight="1">
      <c r="A20" s="1181" t="s">
        <v>286</v>
      </c>
      <c r="B20" s="1182"/>
      <c r="C20" s="1182"/>
      <c r="D20" s="1210" t="s">
        <v>74</v>
      </c>
      <c r="E20" s="1210"/>
      <c r="F20" s="1210"/>
      <c r="G20" s="1210"/>
      <c r="H20" s="1210" t="s">
        <v>75</v>
      </c>
      <c r="I20" s="1210"/>
      <c r="J20" s="1210"/>
      <c r="K20" s="1462" t="s">
        <v>2</v>
      </c>
      <c r="L20" s="1463"/>
      <c r="M20" s="1463"/>
      <c r="N20" s="1463"/>
      <c r="O20" s="1463"/>
      <c r="P20" s="1464"/>
      <c r="Q20" s="203"/>
    </row>
    <row r="21" spans="1:17" s="103" customFormat="1" ht="19.899999999999999" customHeight="1">
      <c r="A21" s="1484" t="s">
        <v>3</v>
      </c>
      <c r="B21" s="1134" t="s">
        <v>4</v>
      </c>
      <c r="C21" s="1134" t="s">
        <v>5</v>
      </c>
      <c r="D21" s="1134" t="s">
        <v>6</v>
      </c>
      <c r="E21" s="1134"/>
      <c r="F21" s="1134"/>
      <c r="G21" s="1134"/>
      <c r="H21" s="136" t="s">
        <v>7</v>
      </c>
      <c r="I21" s="136" t="s">
        <v>8</v>
      </c>
      <c r="J21" s="180" t="s">
        <v>9</v>
      </c>
      <c r="K21" s="181" t="s">
        <v>29</v>
      </c>
      <c r="L21" s="182" t="s">
        <v>29</v>
      </c>
      <c r="M21" s="124" t="s">
        <v>287</v>
      </c>
      <c r="N21" s="124" t="s">
        <v>276</v>
      </c>
      <c r="O21" s="124" t="s">
        <v>288</v>
      </c>
      <c r="P21" s="153" t="s">
        <v>29</v>
      </c>
      <c r="Q21" s="153"/>
    </row>
    <row r="22" spans="1:17" s="103" customFormat="1" ht="29.25" customHeight="1">
      <c r="A22" s="1103"/>
      <c r="B22" s="1087"/>
      <c r="C22" s="1087"/>
      <c r="D22" s="1087" t="s">
        <v>232</v>
      </c>
      <c r="E22" s="1087"/>
      <c r="F22" s="1087" t="s">
        <v>122</v>
      </c>
      <c r="G22" s="1087"/>
      <c r="H22" s="117" t="s">
        <v>15</v>
      </c>
      <c r="I22" s="117" t="s">
        <v>16</v>
      </c>
      <c r="J22" s="133" t="s">
        <v>17</v>
      </c>
      <c r="K22" s="187" t="s">
        <v>277</v>
      </c>
      <c r="L22" s="117" t="s">
        <v>289</v>
      </c>
      <c r="M22" s="117" t="s">
        <v>281</v>
      </c>
      <c r="N22" s="117" t="s">
        <v>280</v>
      </c>
      <c r="O22" s="117" t="s">
        <v>290</v>
      </c>
      <c r="P22" s="133" t="s">
        <v>291</v>
      </c>
      <c r="Q22" s="133" t="s">
        <v>292</v>
      </c>
    </row>
    <row r="23" spans="1:17" s="103" customFormat="1" ht="19.899999999999999" customHeight="1">
      <c r="A23" s="1485"/>
      <c r="B23" s="1481"/>
      <c r="C23" s="1481"/>
      <c r="D23" s="1481"/>
      <c r="E23" s="1481"/>
      <c r="F23" s="1481"/>
      <c r="G23" s="1481"/>
      <c r="H23" s="118"/>
      <c r="I23" s="118"/>
      <c r="J23" s="140"/>
      <c r="K23" s="185"/>
      <c r="L23" s="188" t="s">
        <v>293</v>
      </c>
      <c r="M23" s="189" t="s">
        <v>294</v>
      </c>
      <c r="N23" s="118" t="s">
        <v>295</v>
      </c>
      <c r="O23" s="118" t="s">
        <v>296</v>
      </c>
      <c r="P23" s="140" t="s">
        <v>297</v>
      </c>
      <c r="Q23" s="140"/>
    </row>
    <row r="24" spans="1:17" s="103" customFormat="1" ht="19.899999999999999" customHeight="1">
      <c r="A24" s="1486">
        <v>14</v>
      </c>
      <c r="B24" s="1170" t="s">
        <v>298</v>
      </c>
      <c r="C24" s="110" t="str">
        <f>VLOOKUP(B24,'ships name'!A:C,2,FALSE)</f>
        <v>TAMPA TRIUMPH</v>
      </c>
      <c r="D24" s="1164"/>
      <c r="E24" s="1164"/>
      <c r="F24" s="1493" t="s">
        <v>299</v>
      </c>
      <c r="G24" s="1164"/>
      <c r="H24" s="1150"/>
      <c r="I24" s="1150">
        <f>J24-1</f>
        <v>42832</v>
      </c>
      <c r="J24" s="1241">
        <v>42833</v>
      </c>
      <c r="K24" s="1470">
        <f>J24+10</f>
        <v>42843</v>
      </c>
      <c r="L24" s="1470">
        <f>J24+27</f>
        <v>42860</v>
      </c>
      <c r="M24" s="1470">
        <f>J24+29</f>
        <v>42862</v>
      </c>
      <c r="N24" s="1470">
        <f>J24+32</f>
        <v>42865</v>
      </c>
      <c r="O24" s="1470">
        <f>J24+34</f>
        <v>42867</v>
      </c>
      <c r="P24" s="1470">
        <f>J24+24</f>
        <v>42857</v>
      </c>
      <c r="Q24" s="1519">
        <f>J24+44</f>
        <v>42877</v>
      </c>
    </row>
    <row r="25" spans="1:17" s="103" customFormat="1" ht="19.899999999999999" customHeight="1">
      <c r="A25" s="1487"/>
      <c r="B25" s="1151"/>
      <c r="C25" s="109" t="str">
        <f>VLOOKUP(B24,'ships name'!A:C,3,FALSE)</f>
        <v xml:space="preserve"> </v>
      </c>
      <c r="D25" s="1164"/>
      <c r="E25" s="1164"/>
      <c r="F25" s="1151"/>
      <c r="G25" s="1157"/>
      <c r="H25" s="1164"/>
      <c r="I25" s="1164"/>
      <c r="J25" s="1465"/>
      <c r="K25" s="1471"/>
      <c r="L25" s="1471"/>
      <c r="M25" s="1471"/>
      <c r="N25" s="1471"/>
      <c r="O25" s="1471"/>
      <c r="P25" s="1471"/>
      <c r="Q25" s="1520"/>
    </row>
    <row r="26" spans="1:17" s="103" customFormat="1" ht="19.899999999999999" customHeight="1">
      <c r="A26" s="1488">
        <f>A24+1</f>
        <v>15</v>
      </c>
      <c r="B26" s="1151" t="s">
        <v>300</v>
      </c>
      <c r="C26" s="109" t="str">
        <f>VLOOKUP(B26,'ships name'!A:C,2,FALSE)</f>
        <v>MALIK AL ASHTAR</v>
      </c>
      <c r="D26" s="1164"/>
      <c r="E26" s="1164"/>
      <c r="F26" s="1494" t="s">
        <v>285</v>
      </c>
      <c r="G26" s="1164"/>
      <c r="H26" s="1225"/>
      <c r="I26" s="1150">
        <f>I24+7</f>
        <v>42839</v>
      </c>
      <c r="J26" s="1466">
        <f>J24+7</f>
        <v>42840</v>
      </c>
      <c r="K26" s="1472">
        <f>J26+22</f>
        <v>42862</v>
      </c>
      <c r="L26" s="1472">
        <f>J26+23</f>
        <v>42863</v>
      </c>
      <c r="M26" s="1472">
        <f>J26+28</f>
        <v>42868</v>
      </c>
      <c r="N26" s="1472">
        <f>J26+31</f>
        <v>42871</v>
      </c>
      <c r="O26" s="1472">
        <f>J26+33</f>
        <v>42873</v>
      </c>
      <c r="P26" s="1472">
        <f>J26+24</f>
        <v>42864</v>
      </c>
      <c r="Q26" s="1521">
        <f>J26+44</f>
        <v>42884</v>
      </c>
    </row>
    <row r="27" spans="1:17" s="103" customFormat="1" ht="19.899999999999999" customHeight="1">
      <c r="A27" s="1487"/>
      <c r="B27" s="1164"/>
      <c r="C27" s="109" t="str">
        <f>VLOOKUP(B26,'ships name'!A:C,3,FALSE)</f>
        <v xml:space="preserve"> </v>
      </c>
      <c r="D27" s="1164"/>
      <c r="E27" s="1164"/>
      <c r="F27" s="1164"/>
      <c r="G27" s="1157"/>
      <c r="H27" s="1164"/>
      <c r="I27" s="1164"/>
      <c r="J27" s="1467"/>
      <c r="K27" s="1473"/>
      <c r="L27" s="1473"/>
      <c r="M27" s="1473"/>
      <c r="N27" s="1473"/>
      <c r="O27" s="1473"/>
      <c r="P27" s="1473"/>
      <c r="Q27" s="1522"/>
    </row>
    <row r="28" spans="1:17" s="171" customFormat="1" ht="19.899999999999999" customHeight="1">
      <c r="A28" s="1488">
        <f>A26+1</f>
        <v>16</v>
      </c>
      <c r="B28" s="1490" t="s">
        <v>301</v>
      </c>
      <c r="C28" s="109" t="str">
        <f>VLOOKUP(B28,'ships name'!A:C,2,FALSE)</f>
        <v>AL RIFFA</v>
      </c>
      <c r="D28" s="1164"/>
      <c r="E28" s="1164"/>
      <c r="F28" s="1494" t="s">
        <v>302</v>
      </c>
      <c r="G28" s="1164"/>
      <c r="H28" s="1225"/>
      <c r="I28" s="1150">
        <f>I26+7</f>
        <v>42846</v>
      </c>
      <c r="J28" s="1466">
        <f>J26+7</f>
        <v>42847</v>
      </c>
      <c r="K28" s="1472">
        <f>J28+22</f>
        <v>42869</v>
      </c>
      <c r="L28" s="1472">
        <f>J28+23</f>
        <v>42870</v>
      </c>
      <c r="M28" s="1472">
        <f>J28+28</f>
        <v>42875</v>
      </c>
      <c r="N28" s="1472">
        <f>J28+31</f>
        <v>42878</v>
      </c>
      <c r="O28" s="1472">
        <f>J28+33</f>
        <v>42880</v>
      </c>
      <c r="P28" s="1472">
        <f>J28+24</f>
        <v>42871</v>
      </c>
      <c r="Q28" s="1521">
        <f>J28+44</f>
        <v>42891</v>
      </c>
    </row>
    <row r="29" spans="1:17" s="171" customFormat="1" ht="19.899999999999999" customHeight="1">
      <c r="A29" s="1487"/>
      <c r="B29" s="1490"/>
      <c r="C29" s="109" t="str">
        <f>VLOOKUP(B28,'ships name'!A:C,3,FALSE)</f>
        <v xml:space="preserve">  </v>
      </c>
      <c r="D29" s="1164"/>
      <c r="E29" s="1164"/>
      <c r="F29" s="1164"/>
      <c r="G29" s="1157"/>
      <c r="H29" s="1164"/>
      <c r="I29" s="1164"/>
      <c r="J29" s="1467"/>
      <c r="K29" s="1473"/>
      <c r="L29" s="1473"/>
      <c r="M29" s="1473"/>
      <c r="N29" s="1473"/>
      <c r="O29" s="1473"/>
      <c r="P29" s="1473"/>
      <c r="Q29" s="1522"/>
    </row>
    <row r="30" spans="1:17" s="171" customFormat="1" ht="19.899999999999999" customHeight="1">
      <c r="A30" s="1488">
        <f>A28+1</f>
        <v>17</v>
      </c>
      <c r="B30" s="1490"/>
      <c r="C30" s="109" t="e">
        <f>VLOOKUP(B30,'ships name'!A:C,2,FALSE)</f>
        <v>#N/A</v>
      </c>
      <c r="D30" s="1164"/>
      <c r="E30" s="1164"/>
      <c r="F30" s="1494"/>
      <c r="G30" s="1164"/>
      <c r="H30" s="1225"/>
      <c r="I30" s="1150">
        <f>I28+7</f>
        <v>42853</v>
      </c>
      <c r="J30" s="1466">
        <f>J28+7</f>
        <v>42854</v>
      </c>
      <c r="K30" s="1472">
        <f>J30+22</f>
        <v>42876</v>
      </c>
      <c r="L30" s="1472">
        <f>J30+23</f>
        <v>42877</v>
      </c>
      <c r="M30" s="1472">
        <f>J30+28</f>
        <v>42882</v>
      </c>
      <c r="N30" s="1472">
        <f>J30+31</f>
        <v>42885</v>
      </c>
      <c r="O30" s="1472">
        <f>J30+33</f>
        <v>42887</v>
      </c>
      <c r="P30" s="1472">
        <f>J30+24</f>
        <v>42878</v>
      </c>
      <c r="Q30" s="1521">
        <f>J30+44</f>
        <v>42898</v>
      </c>
    </row>
    <row r="31" spans="1:17" s="171" customFormat="1" ht="19.899999999999999" customHeight="1">
      <c r="A31" s="1487"/>
      <c r="B31" s="1490"/>
      <c r="C31" s="109" t="e">
        <f>VLOOKUP(B30,'ships name'!A:C,3,FALSE)</f>
        <v>#N/A</v>
      </c>
      <c r="D31" s="1164"/>
      <c r="E31" s="1164"/>
      <c r="F31" s="1164"/>
      <c r="G31" s="1157"/>
      <c r="H31" s="1164"/>
      <c r="I31" s="1164"/>
      <c r="J31" s="1467"/>
      <c r="K31" s="1473"/>
      <c r="L31" s="1473"/>
      <c r="M31" s="1473"/>
      <c r="N31" s="1473"/>
      <c r="O31" s="1473"/>
      <c r="P31" s="1473"/>
      <c r="Q31" s="1522"/>
    </row>
    <row r="32" spans="1:17" s="171" customFormat="1" ht="19.899999999999999" customHeight="1">
      <c r="A32" s="1488">
        <f>A30+1</f>
        <v>18</v>
      </c>
      <c r="B32" s="1157"/>
      <c r="C32" s="109" t="e">
        <f>VLOOKUP(B32,'ships name'!A:C,2,FALSE)</f>
        <v>#N/A</v>
      </c>
      <c r="D32" s="1164"/>
      <c r="E32" s="1164"/>
      <c r="F32" s="1494"/>
      <c r="G32" s="1164"/>
      <c r="H32" s="1225"/>
      <c r="I32" s="1225">
        <f>I30+7</f>
        <v>42860</v>
      </c>
      <c r="J32" s="1468">
        <f>J30+7</f>
        <v>42861</v>
      </c>
      <c r="K32" s="1471">
        <f>J32+22</f>
        <v>42883</v>
      </c>
      <c r="L32" s="1471">
        <f>J32+23</f>
        <v>42884</v>
      </c>
      <c r="M32" s="1471">
        <f>J32+28</f>
        <v>42889</v>
      </c>
      <c r="N32" s="1471">
        <f>J32+31</f>
        <v>42892</v>
      </c>
      <c r="O32" s="1471">
        <f>J32+33</f>
        <v>42894</v>
      </c>
      <c r="P32" s="1471">
        <f>J32+24</f>
        <v>42885</v>
      </c>
      <c r="Q32" s="1520">
        <f>J32+44</f>
        <v>42905</v>
      </c>
    </row>
    <row r="33" spans="1:17" s="171" customFormat="1" ht="19.899999999999999" customHeight="1">
      <c r="A33" s="1487"/>
      <c r="B33" s="1160"/>
      <c r="C33" s="111" t="e">
        <f>VLOOKUP(B32,'ships name'!A:C,3,FALSE)</f>
        <v>#N/A</v>
      </c>
      <c r="D33" s="1200"/>
      <c r="E33" s="1200"/>
      <c r="F33" s="1200"/>
      <c r="G33" s="1200"/>
      <c r="H33" s="1200"/>
      <c r="I33" s="1200"/>
      <c r="J33" s="1469"/>
      <c r="K33" s="1474"/>
      <c r="L33" s="1474"/>
      <c r="M33" s="1474"/>
      <c r="N33" s="1474"/>
      <c r="O33" s="1474"/>
      <c r="P33" s="1474"/>
      <c r="Q33" s="1523"/>
    </row>
    <row r="34" spans="1:17" s="103" customFormat="1" ht="18.75" customHeight="1">
      <c r="A34" s="101"/>
      <c r="B34" s="102"/>
    </row>
    <row r="35" spans="1:17" s="103" customFormat="1" ht="19.899999999999999" customHeight="1">
      <c r="A35" s="101"/>
      <c r="B35" s="102"/>
    </row>
    <row r="36" spans="1:17" s="100" customFormat="1" ht="25.9" hidden="1" customHeight="1">
      <c r="A36" s="1181" t="s">
        <v>303</v>
      </c>
      <c r="B36" s="1182"/>
      <c r="C36" s="1182"/>
      <c r="D36" s="1210" t="str">
        <f>'EU1'!D6</f>
        <v>Terminal: CMICT</v>
      </c>
      <c r="E36" s="1210"/>
      <c r="F36" s="1210"/>
      <c r="G36" s="1210"/>
      <c r="H36" s="1210" t="str">
        <f>'EU1'!H6</f>
        <v>Agent: Xinggang</v>
      </c>
      <c r="I36" s="1210"/>
      <c r="J36" s="1210"/>
      <c r="K36" s="1210"/>
      <c r="L36" s="1229"/>
      <c r="M36" s="1475" t="s">
        <v>2</v>
      </c>
      <c r="N36" s="1475"/>
      <c r="O36" s="1476"/>
    </row>
    <row r="37" spans="1:17" s="103" customFormat="1" ht="19.899999999999999" hidden="1" customHeight="1">
      <c r="A37" s="1433" t="s">
        <v>3</v>
      </c>
      <c r="B37" s="1158" t="s">
        <v>4</v>
      </c>
      <c r="C37" s="1158" t="s">
        <v>5</v>
      </c>
      <c r="D37" s="1477" t="s">
        <v>6</v>
      </c>
      <c r="E37" s="1478"/>
      <c r="F37" s="1478"/>
      <c r="G37" s="1479"/>
      <c r="H37" s="110" t="s">
        <v>7</v>
      </c>
      <c r="I37" s="110" t="s">
        <v>8</v>
      </c>
      <c r="J37" s="190" t="s">
        <v>9</v>
      </c>
      <c r="K37" s="191" t="s">
        <v>43</v>
      </c>
      <c r="L37" s="192" t="s">
        <v>44</v>
      </c>
      <c r="M37" s="110" t="s">
        <v>304</v>
      </c>
      <c r="N37" s="110" t="s">
        <v>305</v>
      </c>
      <c r="O37" s="193" t="s">
        <v>306</v>
      </c>
    </row>
    <row r="38" spans="1:17" s="103" customFormat="1" ht="19.899999999999999" hidden="1" customHeight="1">
      <c r="A38" s="1433"/>
      <c r="B38" s="1158"/>
      <c r="C38" s="1158"/>
      <c r="D38" s="1297" t="s">
        <v>121</v>
      </c>
      <c r="E38" s="1297" t="s">
        <v>142</v>
      </c>
      <c r="F38" s="1297" t="s">
        <v>122</v>
      </c>
      <c r="G38" s="1297" t="s">
        <v>143</v>
      </c>
      <c r="H38" s="109" t="s">
        <v>15</v>
      </c>
      <c r="I38" s="109" t="s">
        <v>16</v>
      </c>
      <c r="J38" s="194" t="s">
        <v>17</v>
      </c>
      <c r="K38" s="1506" t="s">
        <v>45</v>
      </c>
      <c r="L38" s="195" t="s">
        <v>46</v>
      </c>
      <c r="M38" s="109" t="s">
        <v>307</v>
      </c>
      <c r="N38" s="109" t="s">
        <v>308</v>
      </c>
      <c r="O38" s="196" t="s">
        <v>309</v>
      </c>
    </row>
    <row r="39" spans="1:17" s="103" customFormat="1" ht="19.899999999999999" hidden="1" customHeight="1">
      <c r="A39" s="1434"/>
      <c r="B39" s="1159"/>
      <c r="C39" s="1159"/>
      <c r="D39" s="1159"/>
      <c r="E39" s="1159"/>
      <c r="F39" s="1159"/>
      <c r="G39" s="1159"/>
      <c r="H39" s="111" t="str">
        <f>'EU1'!H9</f>
        <v>2000 Fri</v>
      </c>
      <c r="I39" s="111">
        <f>'EU1'!I9</f>
        <v>0</v>
      </c>
      <c r="J39" s="197">
        <f>'EU1'!J9</f>
        <v>0</v>
      </c>
      <c r="K39" s="1507"/>
      <c r="L39" s="198" t="s">
        <v>34</v>
      </c>
      <c r="M39" s="111" t="s">
        <v>310</v>
      </c>
      <c r="N39" s="111" t="s">
        <v>311</v>
      </c>
      <c r="O39" s="199" t="s">
        <v>69</v>
      </c>
    </row>
    <row r="40" spans="1:17" s="103" customFormat="1" ht="19.899999999999999" hidden="1" customHeight="1">
      <c r="A40" s="1433">
        <f>IA!A21</f>
        <v>31</v>
      </c>
      <c r="B40" s="1158" t="str">
        <f>'EU1'!B10</f>
        <v>CAG</v>
      </c>
      <c r="C40" s="178" t="str">
        <f>VLOOKUP(B40,'ships name'!A:C,2,FALSE)</f>
        <v>APL Changi</v>
      </c>
      <c r="D40" s="1158" t="str">
        <f>'EU1'!D10</f>
        <v>186E</v>
      </c>
      <c r="E40" s="1158">
        <f>'EU1'!E10</f>
        <v>0</v>
      </c>
      <c r="F40" s="1495" t="str">
        <f>'EU1'!F10</f>
        <v>187W</v>
      </c>
      <c r="G40" s="1158">
        <f>'EU1'!G10</f>
        <v>0</v>
      </c>
      <c r="H40" s="1149">
        <f>'EU1'!H10</f>
        <v>42833</v>
      </c>
      <c r="I40" s="1149">
        <f>'EU1'!I10</f>
        <v>42834</v>
      </c>
      <c r="J40" s="1374">
        <f>'EU1'!J10</f>
        <v>42834</v>
      </c>
      <c r="K40" s="1508" t="s">
        <v>72</v>
      </c>
      <c r="L40" s="1512">
        <f>J40+15</f>
        <v>42849</v>
      </c>
      <c r="M40" s="1150">
        <f>J40+33</f>
        <v>42867</v>
      </c>
      <c r="N40" s="1150">
        <f>M40+2</f>
        <v>42869</v>
      </c>
      <c r="O40" s="1232">
        <f>N40</f>
        <v>42869</v>
      </c>
    </row>
    <row r="41" spans="1:17" s="103" customFormat="1" ht="19.899999999999999" hidden="1" customHeight="1">
      <c r="A41" s="1204"/>
      <c r="B41" s="1166"/>
      <c r="C41" s="106" t="str">
        <f>VLOOKUP(B40,'ships name'!A:C,3,FALSE)</f>
        <v>美总樟宜</v>
      </c>
      <c r="D41" s="1166"/>
      <c r="E41" s="1166"/>
      <c r="F41" s="1166"/>
      <c r="G41" s="1166"/>
      <c r="H41" s="1150"/>
      <c r="I41" s="1150"/>
      <c r="J41" s="1501"/>
      <c r="K41" s="1506"/>
      <c r="L41" s="1513"/>
      <c r="M41" s="1225"/>
      <c r="N41" s="1225"/>
      <c r="O41" s="1221"/>
    </row>
    <row r="42" spans="1:17" s="103" customFormat="1" ht="19.899999999999999" hidden="1" customHeight="1">
      <c r="A42" s="1489">
        <f>IA!A23</f>
        <v>32</v>
      </c>
      <c r="B42" s="1157" t="str">
        <f>'EU1'!B12</f>
        <v>JLV</v>
      </c>
      <c r="C42" s="109" t="str">
        <f>VLOOKUP(B42,'ships name'!A:C,2,FALSE)</f>
        <v>CMA CGM JULES VERNE</v>
      </c>
      <c r="D42" s="1482" t="str">
        <f>'EU1'!D12</f>
        <v>188E</v>
      </c>
      <c r="E42" s="1482">
        <f>'EU1'!E12</f>
        <v>0</v>
      </c>
      <c r="F42" s="1482" t="str">
        <f>'EU1'!F12</f>
        <v>189W</v>
      </c>
      <c r="G42" s="1482">
        <f>'EU1'!G12</f>
        <v>0</v>
      </c>
      <c r="H42" s="1149">
        <f>'EU1'!H12</f>
        <v>42840</v>
      </c>
      <c r="I42" s="1149">
        <f>'EU1'!I12</f>
        <v>42841</v>
      </c>
      <c r="J42" s="1374">
        <f>'EU1'!J12</f>
        <v>42841</v>
      </c>
      <c r="K42" s="1508" t="s">
        <v>72</v>
      </c>
      <c r="L42" s="1512">
        <f>J42+15</f>
        <v>42856</v>
      </c>
      <c r="M42" s="1150">
        <f>J42+33</f>
        <v>42874</v>
      </c>
      <c r="N42" s="1150">
        <f>M42+2</f>
        <v>42876</v>
      </c>
      <c r="O42" s="1232">
        <f>N42</f>
        <v>42876</v>
      </c>
    </row>
    <row r="43" spans="1:17" s="103" customFormat="1" ht="19.899999999999999" hidden="1" customHeight="1">
      <c r="A43" s="1204"/>
      <c r="B43" s="1151"/>
      <c r="C43" s="109" t="str">
        <f>VLOOKUP(B42,'ships name'!A:C,3,FALSE)</f>
        <v>达飞凡尔纳</v>
      </c>
      <c r="D43" s="1151"/>
      <c r="E43" s="1151"/>
      <c r="F43" s="1151"/>
      <c r="G43" s="1151"/>
      <c r="H43" s="1150"/>
      <c r="I43" s="1150"/>
      <c r="J43" s="1501"/>
      <c r="K43" s="1506"/>
      <c r="L43" s="1513"/>
      <c r="M43" s="1225"/>
      <c r="N43" s="1225"/>
      <c r="O43" s="1221"/>
    </row>
    <row r="44" spans="1:17" s="103" customFormat="1" ht="19.899999999999999" hidden="1" customHeight="1">
      <c r="A44" s="1489">
        <f>IA!A25</f>
        <v>33</v>
      </c>
      <c r="B44" s="1491" t="str">
        <f>'EU1'!B14</f>
        <v>FOS</v>
      </c>
      <c r="C44" s="179" t="str">
        <f>VLOOKUP(B44,'ships name'!A:C,2,FALSE)</f>
        <v>CMA CGM GEORG FORSTER</v>
      </c>
      <c r="D44" s="1483" t="str">
        <f>'EU1'!D14</f>
        <v>012E</v>
      </c>
      <c r="E44" s="1483">
        <f>'EU1'!E14</f>
        <v>0</v>
      </c>
      <c r="F44" s="1483" t="str">
        <f>'EU1'!F14</f>
        <v>013W</v>
      </c>
      <c r="G44" s="1483">
        <f>'EU1'!G14</f>
        <v>0</v>
      </c>
      <c r="H44" s="1141">
        <f>'EU1'!H14</f>
        <v>42847</v>
      </c>
      <c r="I44" s="1141">
        <f>'EU1'!I14</f>
        <v>42848</v>
      </c>
      <c r="J44" s="1502">
        <f>'EU1'!J14</f>
        <v>42848</v>
      </c>
      <c r="K44" s="1509" t="s">
        <v>72</v>
      </c>
      <c r="L44" s="1514">
        <f>J44+15</f>
        <v>42863</v>
      </c>
      <c r="M44" s="1142">
        <f>J44+33</f>
        <v>42881</v>
      </c>
      <c r="N44" s="1142">
        <f>M44+2</f>
        <v>42883</v>
      </c>
      <c r="O44" s="1223">
        <f>N44</f>
        <v>42883</v>
      </c>
    </row>
    <row r="45" spans="1:17" s="103" customFormat="1" ht="19.899999999999999" hidden="1" customHeight="1">
      <c r="A45" s="1204"/>
      <c r="B45" s="1400"/>
      <c r="C45" s="179" t="str">
        <f>VLOOKUP(B44,'ships name'!A:C,3,FALSE)</f>
        <v>达飞乔致福斯特</v>
      </c>
      <c r="D45" s="1400"/>
      <c r="E45" s="1400"/>
      <c r="F45" s="1400"/>
      <c r="G45" s="1400"/>
      <c r="H45" s="1142"/>
      <c r="I45" s="1142"/>
      <c r="J45" s="1503"/>
      <c r="K45" s="1510"/>
      <c r="L45" s="1515"/>
      <c r="M45" s="1194"/>
      <c r="N45" s="1194"/>
      <c r="O45" s="1222"/>
    </row>
    <row r="46" spans="1:17" s="103" customFormat="1" ht="19.899999999999999" hidden="1" customHeight="1">
      <c r="A46" s="1489">
        <f>IA!A27</f>
        <v>34</v>
      </c>
      <c r="B46" s="1157" t="str">
        <f>'EU1'!B16</f>
        <v>CGR</v>
      </c>
      <c r="C46" s="109" t="str">
        <f>VLOOKUP(B46,'ships name'!A:C,2,FALSE)</f>
        <v>CMA CGM CORTE REAL</v>
      </c>
      <c r="D46" s="1157" t="str">
        <f>'EU1'!D16</f>
        <v>013E</v>
      </c>
      <c r="E46" s="1157">
        <f>'EU1'!E16</f>
        <v>0</v>
      </c>
      <c r="F46" s="1157" t="str">
        <f>'EU1'!F16</f>
        <v>014W</v>
      </c>
      <c r="G46" s="1157">
        <f>'EU1'!G16</f>
        <v>0</v>
      </c>
      <c r="H46" s="1260">
        <f>'EU1'!H16</f>
        <v>42854</v>
      </c>
      <c r="I46" s="1260">
        <f>'EU1'!I16</f>
        <v>42855</v>
      </c>
      <c r="J46" s="1504">
        <f>'EU1'!J16</f>
        <v>42855</v>
      </c>
      <c r="K46" s="1508" t="s">
        <v>72</v>
      </c>
      <c r="L46" s="1512">
        <f>J46+15</f>
        <v>42870</v>
      </c>
      <c r="M46" s="1150">
        <f>J46+33</f>
        <v>42888</v>
      </c>
      <c r="N46" s="1150">
        <f>M46+2</f>
        <v>42890</v>
      </c>
      <c r="O46" s="1232">
        <f>N46</f>
        <v>42890</v>
      </c>
    </row>
    <row r="47" spans="1:17" s="103" customFormat="1" ht="19.899999999999999" hidden="1" customHeight="1">
      <c r="A47" s="1204"/>
      <c r="B47" s="1151"/>
      <c r="C47" s="109" t="str">
        <f>VLOOKUP(B46,'ships name'!A:C,3,FALSE)</f>
        <v>达飞卡瑞尔</v>
      </c>
      <c r="D47" s="1151"/>
      <c r="E47" s="1151"/>
      <c r="F47" s="1151"/>
      <c r="G47" s="1151"/>
      <c r="H47" s="1150"/>
      <c r="I47" s="1150"/>
      <c r="J47" s="1501"/>
      <c r="K47" s="1506"/>
      <c r="L47" s="1513"/>
      <c r="M47" s="1225"/>
      <c r="N47" s="1225"/>
      <c r="O47" s="1221"/>
    </row>
    <row r="48" spans="1:17" s="103" customFormat="1" ht="19.899999999999999" hidden="1" customHeight="1">
      <c r="A48" s="1489">
        <f>IA!A29</f>
        <v>35</v>
      </c>
      <c r="B48" s="1157" t="str">
        <f>'EU1'!B18</f>
        <v>BGV</v>
      </c>
      <c r="C48" s="109" t="str">
        <f>VLOOKUP(B48,'ships name'!A:C,2,FALSE)</f>
        <v>CMA CGM BOUGAINVILLE</v>
      </c>
      <c r="D48" s="1157" t="str">
        <f>'EU1'!D18</f>
        <v>016E</v>
      </c>
      <c r="E48" s="1157">
        <f>'EU1'!E18</f>
        <v>0</v>
      </c>
      <c r="F48" s="1157" t="str">
        <f>'EU1'!F18</f>
        <v>017W</v>
      </c>
      <c r="G48" s="1157">
        <f>'EU1'!G18</f>
        <v>0</v>
      </c>
      <c r="H48" s="1260">
        <f>'EU1'!H18</f>
        <v>42861</v>
      </c>
      <c r="I48" s="1260">
        <f>'EU1'!I18</f>
        <v>42862</v>
      </c>
      <c r="J48" s="1504">
        <f>'EU1'!J18</f>
        <v>42862</v>
      </c>
      <c r="K48" s="1511" t="s">
        <v>72</v>
      </c>
      <c r="L48" s="1516">
        <f>J48+15</f>
        <v>42877</v>
      </c>
      <c r="M48" s="1225">
        <f>J48+33</f>
        <v>42895</v>
      </c>
      <c r="N48" s="1225">
        <f>M48+2</f>
        <v>42897</v>
      </c>
      <c r="O48" s="1221">
        <f>N48</f>
        <v>42897</v>
      </c>
    </row>
    <row r="49" spans="1:20" ht="19.899999999999999" hidden="1" customHeight="1">
      <c r="A49" s="1434"/>
      <c r="B49" s="1160"/>
      <c r="C49" s="111" t="str">
        <f>VLOOKUP(B48,'ships name'!A:C,3,FALSE)</f>
        <v>达飞布甘维尔</v>
      </c>
      <c r="D49" s="1160"/>
      <c r="E49" s="1160"/>
      <c r="F49" s="1160"/>
      <c r="G49" s="1160"/>
      <c r="H49" s="1211"/>
      <c r="I49" s="1211"/>
      <c r="J49" s="1505"/>
      <c r="K49" s="1507"/>
      <c r="L49" s="1517"/>
      <c r="M49" s="1496"/>
      <c r="N49" s="1496"/>
      <c r="O49" s="1235"/>
    </row>
    <row r="50" spans="1:20" ht="19.899999999999999" customHeight="1"/>
    <row r="51" spans="1:20" ht="19.899999999999999" customHeight="1"/>
    <row r="52" spans="1:20" s="100" customFormat="1" ht="25.9" customHeight="1">
      <c r="A52" s="1181" t="s">
        <v>312</v>
      </c>
      <c r="B52" s="1182"/>
      <c r="C52" s="1182"/>
      <c r="D52" s="1210" t="s">
        <v>313</v>
      </c>
      <c r="E52" s="1210"/>
      <c r="F52" s="1210"/>
      <c r="G52" s="1210"/>
      <c r="H52" s="1210" t="s">
        <v>314</v>
      </c>
      <c r="I52" s="1210"/>
      <c r="J52" s="1210"/>
      <c r="K52" s="1480" t="s">
        <v>2</v>
      </c>
      <c r="L52" s="1475"/>
      <c r="M52" s="1475"/>
      <c r="N52" s="1475"/>
      <c r="O52" s="1476"/>
      <c r="P52" s="200"/>
      <c r="Q52" s="204"/>
      <c r="R52" s="204"/>
      <c r="S52" s="205"/>
      <c r="T52" s="206"/>
    </row>
    <row r="53" spans="1:20" s="103" customFormat="1" ht="19.899999999999999" customHeight="1">
      <c r="A53" s="1433" t="s">
        <v>3</v>
      </c>
      <c r="B53" s="1158" t="s">
        <v>4</v>
      </c>
      <c r="C53" s="1158" t="s">
        <v>5</v>
      </c>
      <c r="D53" s="1477" t="s">
        <v>6</v>
      </c>
      <c r="E53" s="1478"/>
      <c r="F53" s="1478"/>
      <c r="G53" s="1479"/>
      <c r="H53" s="110" t="s">
        <v>7</v>
      </c>
      <c r="I53" s="110" t="s">
        <v>8</v>
      </c>
      <c r="J53" s="190" t="s">
        <v>9</v>
      </c>
      <c r="K53" s="201"/>
      <c r="L53" s="110" t="s">
        <v>29</v>
      </c>
      <c r="M53" s="110" t="s">
        <v>315</v>
      </c>
      <c r="N53" s="110" t="s">
        <v>305</v>
      </c>
      <c r="O53" s="193" t="s">
        <v>306</v>
      </c>
      <c r="P53" s="110"/>
      <c r="Q53" s="110"/>
      <c r="R53" s="193"/>
      <c r="S53" s="207"/>
    </row>
    <row r="54" spans="1:20" s="103" customFormat="1" ht="27.75" customHeight="1">
      <c r="A54" s="1433"/>
      <c r="B54" s="1158"/>
      <c r="C54" s="1158"/>
      <c r="D54" s="1297" t="s">
        <v>121</v>
      </c>
      <c r="E54" s="1297" t="s">
        <v>190</v>
      </c>
      <c r="F54" s="1297" t="s">
        <v>122</v>
      </c>
      <c r="G54" s="1297" t="s">
        <v>191</v>
      </c>
      <c r="H54" s="109" t="s">
        <v>15</v>
      </c>
      <c r="I54" s="109" t="s">
        <v>16</v>
      </c>
      <c r="J54" s="194" t="s">
        <v>17</v>
      </c>
      <c r="K54" s="202" t="s">
        <v>277</v>
      </c>
      <c r="L54" s="109" t="s">
        <v>291</v>
      </c>
      <c r="M54" s="109" t="s">
        <v>316</v>
      </c>
      <c r="N54" s="109" t="s">
        <v>317</v>
      </c>
      <c r="O54" s="196" t="s">
        <v>318</v>
      </c>
      <c r="P54" s="109" t="s">
        <v>319</v>
      </c>
      <c r="Q54" s="109" t="s">
        <v>320</v>
      </c>
      <c r="R54" s="196" t="s">
        <v>321</v>
      </c>
      <c r="S54" s="208" t="s">
        <v>322</v>
      </c>
    </row>
    <row r="55" spans="1:20" s="103" customFormat="1" ht="19.899999999999999" customHeight="1">
      <c r="A55" s="1434"/>
      <c r="B55" s="1159"/>
      <c r="C55" s="1159"/>
      <c r="D55" s="1159"/>
      <c r="E55" s="1159"/>
      <c r="F55" s="1159"/>
      <c r="G55" s="1159"/>
      <c r="H55" s="111" t="s">
        <v>29</v>
      </c>
      <c r="I55" s="111" t="s">
        <v>23</v>
      </c>
      <c r="J55" s="197" t="s">
        <v>323</v>
      </c>
      <c r="K55" s="185"/>
      <c r="L55" s="111"/>
      <c r="M55" s="111"/>
      <c r="N55" s="111"/>
      <c r="O55" s="199"/>
      <c r="P55" s="111"/>
      <c r="Q55" s="111"/>
      <c r="R55" s="199"/>
      <c r="S55" s="209"/>
    </row>
    <row r="56" spans="1:20" s="103" customFormat="1" ht="19.899999999999999" customHeight="1">
      <c r="A56" s="1486">
        <v>14</v>
      </c>
      <c r="B56" s="1158" t="s">
        <v>324</v>
      </c>
      <c r="C56" s="178" t="str">
        <f>VLOOKUP(B56,'ships name'!A:C,2,FALSE)</f>
        <v>CMA CGM ARKANSAS</v>
      </c>
      <c r="D56" s="1492" t="s">
        <v>197</v>
      </c>
      <c r="E56" s="1492" t="s">
        <v>197</v>
      </c>
      <c r="F56" s="1492" t="s">
        <v>325</v>
      </c>
      <c r="G56" s="1492" t="str">
        <f>LEFT(F56,3)&amp;"BXW"</f>
        <v>205BXW</v>
      </c>
      <c r="H56" s="1497">
        <f>I56-1</f>
        <v>42830</v>
      </c>
      <c r="I56" s="1500">
        <f>J56-1</f>
        <v>42831</v>
      </c>
      <c r="J56" s="1500">
        <v>42832</v>
      </c>
      <c r="K56" s="1500"/>
      <c r="L56" s="1500">
        <f>J56+26</f>
        <v>42858</v>
      </c>
      <c r="M56" s="1500">
        <f>J56+28</f>
        <v>42860</v>
      </c>
      <c r="N56" s="1500">
        <f>J56+31</f>
        <v>42863</v>
      </c>
      <c r="O56" s="1518">
        <f>J56+33</f>
        <v>42865</v>
      </c>
      <c r="P56" s="1500">
        <f>J56+21</f>
        <v>42853</v>
      </c>
      <c r="Q56" s="1500">
        <f>J56+23</f>
        <v>42855</v>
      </c>
      <c r="R56" s="1518">
        <f>J56+28</f>
        <v>42860</v>
      </c>
      <c r="S56" s="1524">
        <f>J56+29</f>
        <v>42861</v>
      </c>
    </row>
    <row r="57" spans="1:20" s="103" customFormat="1" ht="19.899999999999999" customHeight="1">
      <c r="A57" s="1487"/>
      <c r="B57" s="1166"/>
      <c r="C57" s="106" t="str">
        <f>VLOOKUP(B56,'ships name'!A:C,3,FALSE)</f>
        <v>达飞阿肯色</v>
      </c>
      <c r="D57" s="1165"/>
      <c r="E57" s="1165"/>
      <c r="F57" s="1165"/>
      <c r="G57" s="1165"/>
      <c r="H57" s="1498"/>
      <c r="I57" s="1225"/>
      <c r="J57" s="1225"/>
      <c r="K57" s="1225"/>
      <c r="L57" s="1225"/>
      <c r="M57" s="1225"/>
      <c r="N57" s="1225"/>
      <c r="O57" s="1221"/>
      <c r="P57" s="1225"/>
      <c r="Q57" s="1225"/>
      <c r="R57" s="1221"/>
      <c r="S57" s="1244"/>
    </row>
    <row r="58" spans="1:20" s="103" customFormat="1" ht="19.899999999999999" customHeight="1">
      <c r="A58" s="1488">
        <v>15</v>
      </c>
      <c r="B58" s="1157" t="s">
        <v>2895</v>
      </c>
      <c r="C58" s="109" t="str">
        <f>VLOOKUP(B58,'ships name'!A:C,2,FALSE)</f>
        <v>VANTAGE</v>
      </c>
      <c r="D58" s="1225" t="s">
        <v>197</v>
      </c>
      <c r="E58" s="1225" t="s">
        <v>197</v>
      </c>
      <c r="F58" s="1225" t="str">
        <f>LEFT(F56,3)+2&amp;"W"</f>
        <v>207W</v>
      </c>
      <c r="G58" s="1225" t="str">
        <f>LEFT(F58,3)&amp;"BXW"</f>
        <v>207BXW</v>
      </c>
      <c r="H58" s="1498">
        <f>H56+7</f>
        <v>42837</v>
      </c>
      <c r="I58" s="1225">
        <f>I56+7</f>
        <v>42838</v>
      </c>
      <c r="J58" s="1225">
        <f>J56+7</f>
        <v>42839</v>
      </c>
      <c r="K58" s="1225"/>
      <c r="L58" s="1500">
        <f>J58+26</f>
        <v>42865</v>
      </c>
      <c r="M58" s="1500">
        <f>J58+28</f>
        <v>42867</v>
      </c>
      <c r="N58" s="1500">
        <f>J58+31</f>
        <v>42870</v>
      </c>
      <c r="O58" s="1518">
        <f>J58+33</f>
        <v>42872</v>
      </c>
      <c r="P58" s="1500">
        <f>J58+21</f>
        <v>42860</v>
      </c>
      <c r="Q58" s="1500">
        <f>J58+23</f>
        <v>42862</v>
      </c>
      <c r="R58" s="1518">
        <f>J58+28</f>
        <v>42867</v>
      </c>
      <c r="S58" s="1524">
        <f>J58+29</f>
        <v>42868</v>
      </c>
    </row>
    <row r="59" spans="1:20" s="103" customFormat="1" ht="19.899999999999999" customHeight="1">
      <c r="A59" s="1487"/>
      <c r="B59" s="1151"/>
      <c r="C59" s="109" t="str">
        <f>VLOOKUP(B58,'ships name'!A:C,3,FALSE)</f>
        <v xml:space="preserve"> </v>
      </c>
      <c r="D59" s="1225"/>
      <c r="E59" s="1225"/>
      <c r="F59" s="1225"/>
      <c r="G59" s="1225"/>
      <c r="H59" s="1498"/>
      <c r="I59" s="1225"/>
      <c r="J59" s="1225"/>
      <c r="K59" s="1225"/>
      <c r="L59" s="1225"/>
      <c r="M59" s="1225"/>
      <c r="N59" s="1225"/>
      <c r="O59" s="1221"/>
      <c r="P59" s="1225"/>
      <c r="Q59" s="1225"/>
      <c r="R59" s="1221"/>
      <c r="S59" s="1244"/>
    </row>
    <row r="60" spans="1:20" s="103" customFormat="1" ht="19.899999999999999" customHeight="1">
      <c r="A60" s="1488">
        <v>16</v>
      </c>
      <c r="B60" s="1157" t="s">
        <v>2372</v>
      </c>
      <c r="C60" s="109" t="str">
        <f>VLOOKUP(B60,'ships name'!A:C,2,FALSE)</f>
        <v>CMA CGM URAL</v>
      </c>
      <c r="D60" s="1225" t="s">
        <v>197</v>
      </c>
      <c r="E60" s="1225" t="s">
        <v>197</v>
      </c>
      <c r="F60" s="1225" t="str">
        <f>LEFT(F58,3)+2&amp;"W"</f>
        <v>209W</v>
      </c>
      <c r="G60" s="1225" t="str">
        <f>LEFT(F60,3)&amp;"BXW"</f>
        <v>209BXW</v>
      </c>
      <c r="H60" s="1498">
        <f>H58+7</f>
        <v>42844</v>
      </c>
      <c r="I60" s="1225">
        <f>I58+7</f>
        <v>42845</v>
      </c>
      <c r="J60" s="1225">
        <f>J58+7</f>
        <v>42846</v>
      </c>
      <c r="K60" s="1225"/>
      <c r="L60" s="1500">
        <f>J60+26</f>
        <v>42872</v>
      </c>
      <c r="M60" s="1500">
        <f>J60+28</f>
        <v>42874</v>
      </c>
      <c r="N60" s="1500">
        <f>J60+31</f>
        <v>42877</v>
      </c>
      <c r="O60" s="1518">
        <f>J60+33</f>
        <v>42879</v>
      </c>
      <c r="P60" s="1500">
        <f>J60+21</f>
        <v>42867</v>
      </c>
      <c r="Q60" s="1500">
        <f>J60+23</f>
        <v>42869</v>
      </c>
      <c r="R60" s="1518">
        <f>J60+28</f>
        <v>42874</v>
      </c>
      <c r="S60" s="1524">
        <f>J60+29</f>
        <v>42875</v>
      </c>
    </row>
    <row r="61" spans="1:20" s="103" customFormat="1" ht="19.899999999999999" customHeight="1">
      <c r="A61" s="1487"/>
      <c r="B61" s="1151"/>
      <c r="C61" s="109" t="str">
        <f>VLOOKUP(B60,'ships name'!A:C,3,FALSE)</f>
        <v>达飞乌拉尔</v>
      </c>
      <c r="D61" s="1225"/>
      <c r="E61" s="1225"/>
      <c r="F61" s="1225"/>
      <c r="G61" s="1225"/>
      <c r="H61" s="1498"/>
      <c r="I61" s="1225"/>
      <c r="J61" s="1225"/>
      <c r="K61" s="1225"/>
      <c r="L61" s="1225"/>
      <c r="M61" s="1225"/>
      <c r="N61" s="1225"/>
      <c r="O61" s="1221"/>
      <c r="P61" s="1225"/>
      <c r="Q61" s="1225"/>
      <c r="R61" s="1221"/>
      <c r="S61" s="1244"/>
    </row>
    <row r="62" spans="1:20" s="103" customFormat="1" ht="19.899999999999999" customHeight="1">
      <c r="A62" s="1488">
        <v>17</v>
      </c>
      <c r="B62" s="1157" t="s">
        <v>2919</v>
      </c>
      <c r="C62" s="109" t="str">
        <f>VLOOKUP(B62,'ships name'!A:C,2,FALSE)</f>
        <v>COSCO DANUBE</v>
      </c>
      <c r="D62" s="1164" t="s">
        <v>197</v>
      </c>
      <c r="E62" s="1164" t="s">
        <v>197</v>
      </c>
      <c r="F62" s="1225" t="str">
        <f>LEFT(F60,3)+2&amp;"W"</f>
        <v>211W</v>
      </c>
      <c r="G62" s="1164" t="str">
        <f>LEFT(F62,3)&amp;"BXW"</f>
        <v>211BXW</v>
      </c>
      <c r="H62" s="1498">
        <f>H60+7</f>
        <v>42851</v>
      </c>
      <c r="I62" s="1225">
        <f>I60+7</f>
        <v>42852</v>
      </c>
      <c r="J62" s="1225">
        <f>J60+7</f>
        <v>42853</v>
      </c>
      <c r="K62" s="1225"/>
      <c r="L62" s="1500">
        <f>J62+26</f>
        <v>42879</v>
      </c>
      <c r="M62" s="1500">
        <f>J62+28</f>
        <v>42881</v>
      </c>
      <c r="N62" s="1500">
        <f>J62+31</f>
        <v>42884</v>
      </c>
      <c r="O62" s="1518">
        <f>J62+33</f>
        <v>42886</v>
      </c>
      <c r="P62" s="1500">
        <f>J62+21</f>
        <v>42874</v>
      </c>
      <c r="Q62" s="1500">
        <f>J62+23</f>
        <v>42876</v>
      </c>
      <c r="R62" s="1518">
        <f>J62+28</f>
        <v>42881</v>
      </c>
      <c r="S62" s="1524">
        <f>J62+29</f>
        <v>42882</v>
      </c>
    </row>
    <row r="63" spans="1:20" s="103" customFormat="1" ht="19.899999999999999" customHeight="1">
      <c r="A63" s="1487"/>
      <c r="B63" s="1151"/>
      <c r="C63" s="109" t="str">
        <f>VLOOKUP(B62,'ships name'!A:C,3,FALSE)</f>
        <v xml:space="preserve">  </v>
      </c>
      <c r="D63" s="1164"/>
      <c r="E63" s="1164"/>
      <c r="F63" s="1225"/>
      <c r="G63" s="1164"/>
      <c r="H63" s="1498"/>
      <c r="I63" s="1225"/>
      <c r="J63" s="1225"/>
      <c r="K63" s="1225"/>
      <c r="L63" s="1225"/>
      <c r="M63" s="1225"/>
      <c r="N63" s="1225"/>
      <c r="O63" s="1221"/>
      <c r="P63" s="1225"/>
      <c r="Q63" s="1225"/>
      <c r="R63" s="1221"/>
      <c r="S63" s="1244"/>
    </row>
    <row r="64" spans="1:20" s="103" customFormat="1" ht="19.899999999999999" customHeight="1">
      <c r="A64" s="1488">
        <v>18</v>
      </c>
      <c r="B64" s="1157"/>
      <c r="C64" s="109" t="e">
        <f>VLOOKUP(B64,'ships name'!A:C,2,FALSE)</f>
        <v>#N/A</v>
      </c>
      <c r="D64" s="1164" t="s">
        <v>197</v>
      </c>
      <c r="E64" s="1164" t="s">
        <v>197</v>
      </c>
      <c r="F64" s="1225" t="str">
        <f>LEFT(F62,3)+2&amp;"W"</f>
        <v>213W</v>
      </c>
      <c r="G64" s="1164" t="str">
        <f>LEFT(F64,3)&amp;"BXW"</f>
        <v>213BXW</v>
      </c>
      <c r="H64" s="1498">
        <f>H62+7</f>
        <v>42858</v>
      </c>
      <c r="I64" s="1225">
        <f>I62+7</f>
        <v>42859</v>
      </c>
      <c r="J64" s="1225">
        <f>J62+7</f>
        <v>42860</v>
      </c>
      <c r="K64" s="1225"/>
      <c r="L64" s="1500">
        <f>J64+26</f>
        <v>42886</v>
      </c>
      <c r="M64" s="1500">
        <f>J64+28</f>
        <v>42888</v>
      </c>
      <c r="N64" s="1500">
        <f>J64+31</f>
        <v>42891</v>
      </c>
      <c r="O64" s="1518">
        <f>J64+33</f>
        <v>42893</v>
      </c>
      <c r="P64" s="1500">
        <f>J64+21</f>
        <v>42881</v>
      </c>
      <c r="Q64" s="1500">
        <f>J64+23</f>
        <v>42883</v>
      </c>
      <c r="R64" s="1518">
        <f>J64+28</f>
        <v>42888</v>
      </c>
      <c r="S64" s="1524">
        <f>J64+29</f>
        <v>42889</v>
      </c>
    </row>
    <row r="65" spans="1:19" ht="19.899999999999999" customHeight="1">
      <c r="A65" s="1487"/>
      <c r="B65" s="1160"/>
      <c r="C65" s="111" t="e">
        <f>VLOOKUP(B64,'ships name'!A:C,3,FALSE)</f>
        <v>#N/A</v>
      </c>
      <c r="D65" s="1200"/>
      <c r="E65" s="1200"/>
      <c r="F65" s="1496"/>
      <c r="G65" s="1164"/>
      <c r="H65" s="1499"/>
      <c r="I65" s="1496"/>
      <c r="J65" s="1496"/>
      <c r="K65" s="1496"/>
      <c r="L65" s="1225"/>
      <c r="M65" s="1225"/>
      <c r="N65" s="1225"/>
      <c r="O65" s="1221"/>
      <c r="P65" s="1225"/>
      <c r="Q65" s="1225"/>
      <c r="R65" s="1221"/>
      <c r="S65" s="1244"/>
    </row>
    <row r="66" spans="1:19" ht="19.899999999999999" customHeight="1"/>
    <row r="67" spans="1:19" ht="19.899999999999999" customHeight="1"/>
    <row r="68" spans="1:19" ht="19.899999999999999" customHeight="1"/>
    <row r="69" spans="1:19" ht="19.899999999999999" customHeight="1">
      <c r="A69" s="158" t="s">
        <v>83</v>
      </c>
    </row>
    <row r="70" spans="1:19" ht="19.899999999999999" customHeight="1">
      <c r="A70" s="159" t="s">
        <v>84</v>
      </c>
    </row>
    <row r="71" spans="1:19" ht="19.899999999999999" customHeight="1">
      <c r="A71" s="160" t="s">
        <v>85</v>
      </c>
    </row>
  </sheetData>
  <mergeCells count="372">
    <mergeCell ref="R56:R57"/>
    <mergeCell ref="R58:R59"/>
    <mergeCell ref="R60:R61"/>
    <mergeCell ref="R62:R63"/>
    <mergeCell ref="R64:R65"/>
    <mergeCell ref="S56:S57"/>
    <mergeCell ref="S58:S59"/>
    <mergeCell ref="S60:S61"/>
    <mergeCell ref="S62:S63"/>
    <mergeCell ref="S64:S65"/>
    <mergeCell ref="P32:P33"/>
    <mergeCell ref="P56:P57"/>
    <mergeCell ref="P58:P59"/>
    <mergeCell ref="P60:P61"/>
    <mergeCell ref="P62:P63"/>
    <mergeCell ref="P64:P65"/>
    <mergeCell ref="Q10:Q11"/>
    <mergeCell ref="Q12:Q13"/>
    <mergeCell ref="Q14:Q15"/>
    <mergeCell ref="Q16:Q17"/>
    <mergeCell ref="Q18:Q19"/>
    <mergeCell ref="Q24:Q25"/>
    <mergeCell ref="Q26:Q27"/>
    <mergeCell ref="Q28:Q29"/>
    <mergeCell ref="Q30:Q31"/>
    <mergeCell ref="Q32:Q33"/>
    <mergeCell ref="Q56:Q57"/>
    <mergeCell ref="Q58:Q59"/>
    <mergeCell ref="Q60:Q61"/>
    <mergeCell ref="Q62:Q63"/>
    <mergeCell ref="Q64:Q65"/>
    <mergeCell ref="P10:P11"/>
    <mergeCell ref="P12:P13"/>
    <mergeCell ref="P14:P15"/>
    <mergeCell ref="P16:P17"/>
    <mergeCell ref="P18:P19"/>
    <mergeCell ref="P24:P25"/>
    <mergeCell ref="P26:P27"/>
    <mergeCell ref="P28:P29"/>
    <mergeCell ref="P30:P31"/>
    <mergeCell ref="N62:N63"/>
    <mergeCell ref="N64:N65"/>
    <mergeCell ref="O10:O11"/>
    <mergeCell ref="O12:O13"/>
    <mergeCell ref="O14:O15"/>
    <mergeCell ref="O16:O17"/>
    <mergeCell ref="O18:O19"/>
    <mergeCell ref="O24:O25"/>
    <mergeCell ref="O26:O27"/>
    <mergeCell ref="O28:O29"/>
    <mergeCell ref="O30:O31"/>
    <mergeCell ref="O32:O33"/>
    <mergeCell ref="O40:O41"/>
    <mergeCell ref="O42:O43"/>
    <mergeCell ref="O44:O45"/>
    <mergeCell ref="O46:O47"/>
    <mergeCell ref="O48:O49"/>
    <mergeCell ref="O56:O57"/>
    <mergeCell ref="O58:O59"/>
    <mergeCell ref="O60:O61"/>
    <mergeCell ref="O62:O63"/>
    <mergeCell ref="O64:O65"/>
    <mergeCell ref="M48:M49"/>
    <mergeCell ref="M56:M57"/>
    <mergeCell ref="M58:M59"/>
    <mergeCell ref="M60:M61"/>
    <mergeCell ref="M62:M63"/>
    <mergeCell ref="M64:M65"/>
    <mergeCell ref="N10:N11"/>
    <mergeCell ref="N12:N13"/>
    <mergeCell ref="N14:N15"/>
    <mergeCell ref="N16:N17"/>
    <mergeCell ref="N18:N19"/>
    <mergeCell ref="N24:N25"/>
    <mergeCell ref="N26:N27"/>
    <mergeCell ref="N28:N29"/>
    <mergeCell ref="N30:N31"/>
    <mergeCell ref="N32:N33"/>
    <mergeCell ref="N40:N41"/>
    <mergeCell ref="N42:N43"/>
    <mergeCell ref="N44:N45"/>
    <mergeCell ref="N46:N47"/>
    <mergeCell ref="N48:N49"/>
    <mergeCell ref="N56:N57"/>
    <mergeCell ref="N58:N59"/>
    <mergeCell ref="N60:N61"/>
    <mergeCell ref="M24:M25"/>
    <mergeCell ref="M26:M27"/>
    <mergeCell ref="M28:M29"/>
    <mergeCell ref="M30:M31"/>
    <mergeCell ref="M32:M33"/>
    <mergeCell ref="M40:M41"/>
    <mergeCell ref="M42:M43"/>
    <mergeCell ref="M44:M45"/>
    <mergeCell ref="M46:M47"/>
    <mergeCell ref="K64:K65"/>
    <mergeCell ref="L10:L11"/>
    <mergeCell ref="L12:L13"/>
    <mergeCell ref="L14:L15"/>
    <mergeCell ref="L16:L17"/>
    <mergeCell ref="L18:L19"/>
    <mergeCell ref="L24:L25"/>
    <mergeCell ref="L26:L27"/>
    <mergeCell ref="L28:L29"/>
    <mergeCell ref="L30:L31"/>
    <mergeCell ref="L32:L33"/>
    <mergeCell ref="L40:L41"/>
    <mergeCell ref="L42:L43"/>
    <mergeCell ref="L44:L45"/>
    <mergeCell ref="L46:L47"/>
    <mergeCell ref="L48:L49"/>
    <mergeCell ref="L56:L57"/>
    <mergeCell ref="L58:L59"/>
    <mergeCell ref="L60:L61"/>
    <mergeCell ref="L62:L63"/>
    <mergeCell ref="L64:L65"/>
    <mergeCell ref="J58:J59"/>
    <mergeCell ref="J60:J61"/>
    <mergeCell ref="J62:J63"/>
    <mergeCell ref="J64:J65"/>
    <mergeCell ref="K10:K11"/>
    <mergeCell ref="K12:K13"/>
    <mergeCell ref="K14:K15"/>
    <mergeCell ref="K16:K17"/>
    <mergeCell ref="K18:K19"/>
    <mergeCell ref="K24:K25"/>
    <mergeCell ref="K26:K27"/>
    <mergeCell ref="K28:K29"/>
    <mergeCell ref="K30:K31"/>
    <mergeCell ref="K32:K33"/>
    <mergeCell ref="K38:K39"/>
    <mergeCell ref="K40:K41"/>
    <mergeCell ref="K42:K43"/>
    <mergeCell ref="K44:K45"/>
    <mergeCell ref="K46:K47"/>
    <mergeCell ref="K48:K49"/>
    <mergeCell ref="K56:K57"/>
    <mergeCell ref="K58:K59"/>
    <mergeCell ref="K60:K61"/>
    <mergeCell ref="K62:K63"/>
    <mergeCell ref="J28:J29"/>
    <mergeCell ref="J30:J31"/>
    <mergeCell ref="J32:J33"/>
    <mergeCell ref="J40:J41"/>
    <mergeCell ref="J42:J43"/>
    <mergeCell ref="J44:J45"/>
    <mergeCell ref="J46:J47"/>
    <mergeCell ref="J48:J49"/>
    <mergeCell ref="J56:J57"/>
    <mergeCell ref="H62:H63"/>
    <mergeCell ref="H64:H65"/>
    <mergeCell ref="I10:I11"/>
    <mergeCell ref="I12:I13"/>
    <mergeCell ref="I14:I15"/>
    <mergeCell ref="I16:I17"/>
    <mergeCell ref="I18:I19"/>
    <mergeCell ref="I24:I25"/>
    <mergeCell ref="I26:I27"/>
    <mergeCell ref="I28:I29"/>
    <mergeCell ref="I30:I31"/>
    <mergeCell ref="I32:I33"/>
    <mergeCell ref="I40:I41"/>
    <mergeCell ref="I42:I43"/>
    <mergeCell ref="I44:I45"/>
    <mergeCell ref="I46:I47"/>
    <mergeCell ref="I48:I49"/>
    <mergeCell ref="I56:I57"/>
    <mergeCell ref="I58:I59"/>
    <mergeCell ref="I60:I61"/>
    <mergeCell ref="I62:I63"/>
    <mergeCell ref="I64:I65"/>
    <mergeCell ref="G54:G55"/>
    <mergeCell ref="G56:G57"/>
    <mergeCell ref="G58:G59"/>
    <mergeCell ref="G60:G61"/>
    <mergeCell ref="G62:G63"/>
    <mergeCell ref="G64:G65"/>
    <mergeCell ref="H10:H11"/>
    <mergeCell ref="H12:H13"/>
    <mergeCell ref="H14:H15"/>
    <mergeCell ref="H16:H17"/>
    <mergeCell ref="H18:H19"/>
    <mergeCell ref="H24:H25"/>
    <mergeCell ref="H26:H27"/>
    <mergeCell ref="H28:H29"/>
    <mergeCell ref="H30:H31"/>
    <mergeCell ref="H32:H33"/>
    <mergeCell ref="H40:H41"/>
    <mergeCell ref="H42:H43"/>
    <mergeCell ref="H44:H45"/>
    <mergeCell ref="H46:H47"/>
    <mergeCell ref="H48:H49"/>
    <mergeCell ref="H56:H57"/>
    <mergeCell ref="H58:H59"/>
    <mergeCell ref="H60:H61"/>
    <mergeCell ref="F54:F55"/>
    <mergeCell ref="F56:F57"/>
    <mergeCell ref="F58:F59"/>
    <mergeCell ref="F60:F61"/>
    <mergeCell ref="F62:F63"/>
    <mergeCell ref="F64:F65"/>
    <mergeCell ref="G8:G9"/>
    <mergeCell ref="G10:G11"/>
    <mergeCell ref="G12:G13"/>
    <mergeCell ref="G14:G15"/>
    <mergeCell ref="G16:G17"/>
    <mergeCell ref="G18:G19"/>
    <mergeCell ref="G22:G23"/>
    <mergeCell ref="G24:G25"/>
    <mergeCell ref="G26:G27"/>
    <mergeCell ref="G28:G29"/>
    <mergeCell ref="G30:G31"/>
    <mergeCell ref="G32:G33"/>
    <mergeCell ref="G38:G39"/>
    <mergeCell ref="G40:G41"/>
    <mergeCell ref="G42:G43"/>
    <mergeCell ref="G44:G45"/>
    <mergeCell ref="G46:G47"/>
    <mergeCell ref="G48:G49"/>
    <mergeCell ref="E54:E55"/>
    <mergeCell ref="E56:E57"/>
    <mergeCell ref="E58:E59"/>
    <mergeCell ref="E60:E61"/>
    <mergeCell ref="E62:E63"/>
    <mergeCell ref="E64:E65"/>
    <mergeCell ref="F8:F9"/>
    <mergeCell ref="F10:F11"/>
    <mergeCell ref="F12:F13"/>
    <mergeCell ref="F14:F15"/>
    <mergeCell ref="F16:F17"/>
    <mergeCell ref="F18:F19"/>
    <mergeCell ref="F22:F23"/>
    <mergeCell ref="F24:F25"/>
    <mergeCell ref="F26:F27"/>
    <mergeCell ref="F28:F29"/>
    <mergeCell ref="F30:F31"/>
    <mergeCell ref="F32:F33"/>
    <mergeCell ref="F38:F39"/>
    <mergeCell ref="F40:F41"/>
    <mergeCell ref="F42:F43"/>
    <mergeCell ref="F44:F45"/>
    <mergeCell ref="F46:F47"/>
    <mergeCell ref="F48:F49"/>
    <mergeCell ref="D54:D55"/>
    <mergeCell ref="D56:D57"/>
    <mergeCell ref="D58:D59"/>
    <mergeCell ref="D60:D61"/>
    <mergeCell ref="D62:D63"/>
    <mergeCell ref="D64:D65"/>
    <mergeCell ref="E8:E9"/>
    <mergeCell ref="E10:E11"/>
    <mergeCell ref="E12:E13"/>
    <mergeCell ref="E14:E15"/>
    <mergeCell ref="E16:E17"/>
    <mergeCell ref="E18:E19"/>
    <mergeCell ref="E22:E23"/>
    <mergeCell ref="E24:E25"/>
    <mergeCell ref="E26:E27"/>
    <mergeCell ref="E28:E29"/>
    <mergeCell ref="E30:E31"/>
    <mergeCell ref="E32:E33"/>
    <mergeCell ref="E38:E39"/>
    <mergeCell ref="E40:E41"/>
    <mergeCell ref="E42:E43"/>
    <mergeCell ref="E44:E45"/>
    <mergeCell ref="E46:E47"/>
    <mergeCell ref="E48:E49"/>
    <mergeCell ref="B56:B57"/>
    <mergeCell ref="B58:B59"/>
    <mergeCell ref="B60:B61"/>
    <mergeCell ref="B62:B63"/>
    <mergeCell ref="B64:B65"/>
    <mergeCell ref="C7:C9"/>
    <mergeCell ref="C21:C23"/>
    <mergeCell ref="C37:C39"/>
    <mergeCell ref="C53:C55"/>
    <mergeCell ref="A56:A57"/>
    <mergeCell ref="A58:A59"/>
    <mergeCell ref="A60:A61"/>
    <mergeCell ref="A62:A63"/>
    <mergeCell ref="A64:A65"/>
    <mergeCell ref="B7:B9"/>
    <mergeCell ref="B10:B11"/>
    <mergeCell ref="B12:B13"/>
    <mergeCell ref="B14:B15"/>
    <mergeCell ref="B16:B17"/>
    <mergeCell ref="B18:B19"/>
    <mergeCell ref="B21:B23"/>
    <mergeCell ref="B24:B25"/>
    <mergeCell ref="B26:B27"/>
    <mergeCell ref="B28:B29"/>
    <mergeCell ref="B30:B31"/>
    <mergeCell ref="B32:B33"/>
    <mergeCell ref="B37:B39"/>
    <mergeCell ref="B40:B41"/>
    <mergeCell ref="B42:B43"/>
    <mergeCell ref="B44:B45"/>
    <mergeCell ref="B46:B47"/>
    <mergeCell ref="B48:B49"/>
    <mergeCell ref="B53:B55"/>
    <mergeCell ref="D53:G53"/>
    <mergeCell ref="A7:A9"/>
    <mergeCell ref="A10:A11"/>
    <mergeCell ref="A12:A13"/>
    <mergeCell ref="A14:A15"/>
    <mergeCell ref="A16:A17"/>
    <mergeCell ref="A18:A19"/>
    <mergeCell ref="A21:A23"/>
    <mergeCell ref="A24:A25"/>
    <mergeCell ref="A26:A27"/>
    <mergeCell ref="A28:A29"/>
    <mergeCell ref="A30:A31"/>
    <mergeCell ref="A32:A33"/>
    <mergeCell ref="A37:A39"/>
    <mergeCell ref="A40:A41"/>
    <mergeCell ref="A42:A43"/>
    <mergeCell ref="A44:A45"/>
    <mergeCell ref="A46:A47"/>
    <mergeCell ref="A48:A49"/>
    <mergeCell ref="A53:A55"/>
    <mergeCell ref="D8:D9"/>
    <mergeCell ref="D10:D11"/>
    <mergeCell ref="D12:D13"/>
    <mergeCell ref="D14:D15"/>
    <mergeCell ref="D21:G21"/>
    <mergeCell ref="A36:C36"/>
    <mergeCell ref="D36:G36"/>
    <mergeCell ref="H36:L36"/>
    <mergeCell ref="M36:O36"/>
    <mergeCell ref="D37:G37"/>
    <mergeCell ref="A52:C52"/>
    <mergeCell ref="D52:G52"/>
    <mergeCell ref="H52:J52"/>
    <mergeCell ref="K52:O52"/>
    <mergeCell ref="D22:D23"/>
    <mergeCell ref="D24:D25"/>
    <mergeCell ref="D26:D27"/>
    <mergeCell ref="D28:D29"/>
    <mergeCell ref="D30:D31"/>
    <mergeCell ref="D32:D33"/>
    <mergeCell ref="D38:D39"/>
    <mergeCell ref="D40:D41"/>
    <mergeCell ref="D42:D43"/>
    <mergeCell ref="D44:D45"/>
    <mergeCell ref="D46:D47"/>
    <mergeCell ref="D48:D49"/>
    <mergeCell ref="J24:J25"/>
    <mergeCell ref="J26:J27"/>
    <mergeCell ref="A2:O2"/>
    <mergeCell ref="A3:O3"/>
    <mergeCell ref="A4:O4"/>
    <mergeCell ref="A6:C6"/>
    <mergeCell ref="D6:G6"/>
    <mergeCell ref="H6:J6"/>
    <mergeCell ref="K6:P6"/>
    <mergeCell ref="D7:G7"/>
    <mergeCell ref="A20:C20"/>
    <mergeCell ref="D20:G20"/>
    <mergeCell ref="H20:J20"/>
    <mergeCell ref="K20:P20"/>
    <mergeCell ref="D16:D17"/>
    <mergeCell ref="D18:D19"/>
    <mergeCell ref="J10:J11"/>
    <mergeCell ref="J12:J13"/>
    <mergeCell ref="J14:J15"/>
    <mergeCell ref="J16:J17"/>
    <mergeCell ref="J18:J19"/>
    <mergeCell ref="M10:M11"/>
    <mergeCell ref="M12:M13"/>
    <mergeCell ref="M14:M15"/>
    <mergeCell ref="M16:M17"/>
    <mergeCell ref="M18:M19"/>
  </mergeCells>
  <pageMargins left="0.75" right="0.75" top="1" bottom="1" header="0.5" footer="0.5"/>
  <pageSetup paperSize="9" scale="50" orientation="landscape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="85" zoomScaleNormal="85" workbookViewId="0">
      <selection activeCell="N18" sqref="N18"/>
    </sheetView>
  </sheetViews>
  <sheetFormatPr defaultColWidth="8.85546875" defaultRowHeight="13.5" customHeight="1"/>
  <cols>
    <col min="1" max="1" width="6.5703125" style="286" customWidth="1"/>
    <col min="2" max="2" width="13.7109375" style="287" customWidth="1"/>
    <col min="3" max="3" width="41.7109375" style="283" customWidth="1"/>
    <col min="4" max="4" width="38.5703125" style="283" customWidth="1"/>
    <col min="5" max="6" width="12.7109375" style="283" customWidth="1"/>
    <col min="7" max="7" width="16.140625" style="283" customWidth="1"/>
    <col min="8" max="10" width="12.7109375" style="283" customWidth="1"/>
    <col min="11" max="11" width="16.28515625" style="283" customWidth="1"/>
    <col min="12" max="12" width="13.85546875" style="283" customWidth="1"/>
    <col min="13" max="15" width="16.140625" style="283" customWidth="1"/>
    <col min="16" max="16" width="14.140625" style="283" customWidth="1"/>
    <col min="17" max="17" width="12.28515625" style="283" customWidth="1"/>
    <col min="18" max="18" width="12.7109375" style="283" customWidth="1"/>
    <col min="19" max="19" width="12.42578125" style="283" customWidth="1"/>
    <col min="20" max="20" width="11.42578125" style="283" customWidth="1"/>
    <col min="21" max="21" width="12.140625" style="283" customWidth="1"/>
    <col min="22" max="22" width="11.42578125" style="283" customWidth="1"/>
    <col min="23" max="16384" width="8.85546875" style="283"/>
  </cols>
  <sheetData>
    <row r="1" spans="1:16" ht="28.15" customHeight="1"/>
    <row r="2" spans="1:16" ht="28.15" customHeight="1">
      <c r="A2" s="1525" t="s">
        <v>0</v>
      </c>
      <c r="B2" s="1525"/>
      <c r="C2" s="1525"/>
      <c r="D2" s="1525"/>
      <c r="E2" s="1525"/>
      <c r="F2" s="1525"/>
      <c r="G2" s="1525"/>
      <c r="H2" s="1525"/>
      <c r="I2" s="1525"/>
      <c r="J2" s="1525"/>
      <c r="K2" s="1525"/>
      <c r="L2" s="1525"/>
      <c r="M2" s="1525"/>
      <c r="N2" s="1525"/>
      <c r="O2" s="1525"/>
    </row>
    <row r="3" spans="1:16" ht="28.15" customHeight="1">
      <c r="A3" s="1526"/>
      <c r="B3" s="1526"/>
      <c r="C3" s="1526"/>
      <c r="D3" s="1526"/>
      <c r="E3" s="1526"/>
      <c r="F3" s="1526"/>
      <c r="G3" s="1526"/>
      <c r="H3" s="1526"/>
      <c r="I3" s="1526"/>
      <c r="J3" s="1526"/>
      <c r="K3" s="1526"/>
      <c r="L3" s="1526"/>
      <c r="M3" s="1526"/>
      <c r="N3" s="1526"/>
      <c r="O3" s="1526"/>
    </row>
    <row r="4" spans="1:16" ht="28.15" customHeight="1">
      <c r="A4" s="1525" t="str">
        <f>TPWC!A4</f>
        <v>2019年06月船期表</v>
      </c>
      <c r="B4" s="1525"/>
      <c r="C4" s="1525"/>
      <c r="D4" s="1525"/>
      <c r="E4" s="1525"/>
      <c r="F4" s="1525"/>
      <c r="G4" s="1525"/>
      <c r="H4" s="1525"/>
      <c r="I4" s="1525"/>
      <c r="J4" s="1525"/>
      <c r="K4" s="1525"/>
      <c r="L4" s="1525"/>
      <c r="M4" s="1525"/>
      <c r="N4" s="1525"/>
      <c r="O4" s="1525"/>
    </row>
    <row r="5" spans="1:16" ht="28.15" customHeight="1" thickBot="1">
      <c r="A5" s="779"/>
      <c r="B5" s="1022"/>
      <c r="C5" s="1022"/>
      <c r="D5" s="1022"/>
      <c r="E5" s="1022"/>
      <c r="F5" s="1022"/>
      <c r="G5" s="1022"/>
      <c r="H5" s="1022"/>
      <c r="I5" s="1022"/>
      <c r="J5" s="1022"/>
      <c r="K5" s="1022"/>
      <c r="L5" s="1022"/>
      <c r="M5" s="1022"/>
      <c r="N5" s="1022"/>
    </row>
    <row r="6" spans="1:16" s="421" customFormat="1" ht="25.9" customHeight="1">
      <c r="A6" s="1178" t="s">
        <v>274</v>
      </c>
      <c r="B6" s="1179"/>
      <c r="C6" s="1179"/>
      <c r="D6" s="1016"/>
      <c r="E6" s="1527" t="s">
        <v>4255</v>
      </c>
      <c r="F6" s="1527"/>
      <c r="G6" s="1527"/>
      <c r="H6" s="1527" t="s">
        <v>3194</v>
      </c>
      <c r="I6" s="1527"/>
      <c r="J6" s="1528"/>
      <c r="K6" s="1529" t="s">
        <v>2</v>
      </c>
      <c r="L6" s="1529"/>
      <c r="M6" s="1529"/>
      <c r="N6" s="1529"/>
      <c r="O6" s="1529"/>
      <c r="P6" s="1231"/>
    </row>
    <row r="7" spans="1:16" s="273" customFormat="1" ht="19.899999999999999" customHeight="1">
      <c r="A7" s="1201" t="s">
        <v>3</v>
      </c>
      <c r="B7" s="1165" t="s">
        <v>4</v>
      </c>
      <c r="C7" s="1165" t="s">
        <v>5</v>
      </c>
      <c r="D7" s="1166" t="s">
        <v>4291</v>
      </c>
      <c r="E7" s="1477" t="s">
        <v>6</v>
      </c>
      <c r="F7" s="1478"/>
      <c r="G7" s="1479"/>
      <c r="H7" s="1012" t="s">
        <v>7</v>
      </c>
      <c r="I7" s="1012" t="s">
        <v>8</v>
      </c>
      <c r="J7" s="353" t="s">
        <v>9</v>
      </c>
      <c r="K7" s="1024" t="s">
        <v>103</v>
      </c>
      <c r="L7" s="1012" t="s">
        <v>3195</v>
      </c>
      <c r="M7" s="1012" t="s">
        <v>3196</v>
      </c>
      <c r="N7" s="1012" t="s">
        <v>275</v>
      </c>
      <c r="O7" s="1012" t="s">
        <v>276</v>
      </c>
      <c r="P7" s="353" t="s">
        <v>287</v>
      </c>
    </row>
    <row r="8" spans="1:16" s="273" customFormat="1" ht="29.25" customHeight="1">
      <c r="A8" s="1201"/>
      <c r="B8" s="1165"/>
      <c r="C8" s="1165"/>
      <c r="D8" s="1440"/>
      <c r="E8" s="1297" t="s">
        <v>13</v>
      </c>
      <c r="F8" s="1444" t="s">
        <v>14</v>
      </c>
      <c r="G8" s="1445"/>
      <c r="H8" s="1012" t="s">
        <v>15</v>
      </c>
      <c r="I8" s="1012" t="s">
        <v>16</v>
      </c>
      <c r="J8" s="353" t="s">
        <v>17</v>
      </c>
      <c r="K8" s="1036" t="s">
        <v>89</v>
      </c>
      <c r="L8" s="1030" t="s">
        <v>3197</v>
      </c>
      <c r="M8" s="1030" t="s">
        <v>282</v>
      </c>
      <c r="N8" s="1012" t="s">
        <v>3198</v>
      </c>
      <c r="O8" s="1012" t="s">
        <v>3199</v>
      </c>
      <c r="P8" s="353" t="s">
        <v>3200</v>
      </c>
    </row>
    <row r="9" spans="1:16" s="273" customFormat="1" ht="19.899999999999999" customHeight="1" thickBot="1">
      <c r="A9" s="1202"/>
      <c r="B9" s="1167"/>
      <c r="C9" s="1167"/>
      <c r="D9" s="1441"/>
      <c r="E9" s="1159"/>
      <c r="F9" s="1037" t="s">
        <v>4292</v>
      </c>
      <c r="G9" s="1023" t="s">
        <v>4293</v>
      </c>
      <c r="H9" s="1014" t="s">
        <v>47</v>
      </c>
      <c r="I9" s="1014" t="s">
        <v>126</v>
      </c>
      <c r="J9" s="1020" t="s">
        <v>127</v>
      </c>
      <c r="K9" s="336" t="s">
        <v>160</v>
      </c>
      <c r="L9" s="1014" t="s">
        <v>202</v>
      </c>
      <c r="M9" s="1014" t="s">
        <v>176</v>
      </c>
      <c r="N9" s="1014" t="s">
        <v>55</v>
      </c>
      <c r="O9" s="1014" t="s">
        <v>173</v>
      </c>
      <c r="P9" s="149" t="s">
        <v>68</v>
      </c>
    </row>
    <row r="10" spans="1:16" s="273" customFormat="1" ht="19.899999999999999" customHeight="1">
      <c r="A10" s="1038">
        <v>23</v>
      </c>
      <c r="B10" s="1015" t="s">
        <v>4838</v>
      </c>
      <c r="C10" s="1018" t="str">
        <f>VLOOKUP(LEFT(B10,3),'ships name'!A:C,2,FALSE)</f>
        <v>CMA CGM TITAN</v>
      </c>
      <c r="D10" s="1010" t="str">
        <f>VLOOKUP(LEFT(B10,3),'ships name'!A:C,3,FALSE)</f>
        <v xml:space="preserve"> </v>
      </c>
      <c r="E10" s="1003" t="str">
        <f t="shared" ref="E10:E11" si="0">F10</f>
        <v>0ME3NW</v>
      </c>
      <c r="F10" s="1003" t="str">
        <f t="shared" ref="F10:F11" si="1">LEFT(G10,6)</f>
        <v>0ME3NW</v>
      </c>
      <c r="G10" s="1003" t="s">
        <v>4843</v>
      </c>
      <c r="H10" s="1028">
        <f t="shared" ref="H10:I14" si="2">I10-1</f>
        <v>43619</v>
      </c>
      <c r="I10" s="1028">
        <f t="shared" si="2"/>
        <v>43620</v>
      </c>
      <c r="J10" s="1028">
        <v>43621</v>
      </c>
      <c r="K10" s="1039">
        <f>J10+8</f>
        <v>43629</v>
      </c>
      <c r="L10" s="1028">
        <f>J10+24</f>
        <v>43645</v>
      </c>
      <c r="M10" s="1028">
        <f>J10+27</f>
        <v>43648</v>
      </c>
      <c r="N10" s="1028">
        <f>J10+29</f>
        <v>43650</v>
      </c>
      <c r="O10" s="1028">
        <f>J10+31</f>
        <v>43652</v>
      </c>
      <c r="P10" s="1029">
        <f>J10+33</f>
        <v>43654</v>
      </c>
    </row>
    <row r="11" spans="1:16" s="273" customFormat="1" ht="19.899999999999999" customHeight="1">
      <c r="A11" s="1040">
        <f>A10+1</f>
        <v>24</v>
      </c>
      <c r="B11" s="1003" t="s">
        <v>4839</v>
      </c>
      <c r="C11" s="1003" t="str">
        <f>VLOOKUP(LEFT(B11,3),'ships name'!A:C,2,FALSE)</f>
        <v>OOCL FRANCE</v>
      </c>
      <c r="D11" s="1011" t="str">
        <f>VLOOKUP(LEFT(B11,3),'ships name'!A:C,3,FALSE)</f>
        <v>东方法国</v>
      </c>
      <c r="E11" s="1003" t="str">
        <f t="shared" si="0"/>
        <v>0ME3PW</v>
      </c>
      <c r="F11" s="1003" t="str">
        <f t="shared" si="1"/>
        <v>0ME3PW</v>
      </c>
      <c r="G11" s="1003" t="s">
        <v>4844</v>
      </c>
      <c r="H11" s="1004">
        <f t="shared" si="2"/>
        <v>43626</v>
      </c>
      <c r="I11" s="1004">
        <f t="shared" si="2"/>
        <v>43627</v>
      </c>
      <c r="J11" s="1004">
        <f>J10+7</f>
        <v>43628</v>
      </c>
      <c r="K11" s="520">
        <f>J11+8</f>
        <v>43636</v>
      </c>
      <c r="L11" s="1004">
        <f>J11+24</f>
        <v>43652</v>
      </c>
      <c r="M11" s="1004">
        <f>J11+27</f>
        <v>43655</v>
      </c>
      <c r="N11" s="1004">
        <f>J11+29</f>
        <v>43657</v>
      </c>
      <c r="O11" s="1004">
        <f>J11+31</f>
        <v>43659</v>
      </c>
      <c r="P11" s="1007">
        <f>J11+33</f>
        <v>43661</v>
      </c>
    </row>
    <row r="12" spans="1:16" s="273" customFormat="1" ht="19.899999999999999" customHeight="1">
      <c r="A12" s="1040">
        <f>A11+1</f>
        <v>25</v>
      </c>
      <c r="B12" s="1003" t="s">
        <v>4840</v>
      </c>
      <c r="C12" s="1003" t="str">
        <f>VLOOKUP(LEFT(B12,3),'ships name'!A:C,2,FALSE)</f>
        <v>CMA CGM LEO</v>
      </c>
      <c r="D12" s="1011">
        <f>VLOOKUP(LEFT(B12,3),'ships name'!A:C,3,FALSE)</f>
        <v>0</v>
      </c>
      <c r="E12" s="1003" t="str">
        <f t="shared" ref="E12:E14" si="3">F12</f>
        <v>0ME3RW</v>
      </c>
      <c r="F12" s="1003" t="str">
        <f t="shared" ref="F12:F14" si="4">LEFT(G12,6)</f>
        <v>0ME3RW</v>
      </c>
      <c r="G12" s="1003" t="s">
        <v>4845</v>
      </c>
      <c r="H12" s="1004">
        <f t="shared" si="2"/>
        <v>43633</v>
      </c>
      <c r="I12" s="1004">
        <f t="shared" si="2"/>
        <v>43634</v>
      </c>
      <c r="J12" s="1004">
        <f>J11+7</f>
        <v>43635</v>
      </c>
      <c r="K12" s="520">
        <f>J12+8</f>
        <v>43643</v>
      </c>
      <c r="L12" s="1004">
        <f>J12+24</f>
        <v>43659</v>
      </c>
      <c r="M12" s="1004">
        <f>J12+27</f>
        <v>43662</v>
      </c>
      <c r="N12" s="1004">
        <f>J12+29</f>
        <v>43664</v>
      </c>
      <c r="O12" s="1004">
        <f>J12+31</f>
        <v>43666</v>
      </c>
      <c r="P12" s="1007">
        <f>J12+33</f>
        <v>43668</v>
      </c>
    </row>
    <row r="13" spans="1:16" s="273" customFormat="1" ht="19.899999999999999" customHeight="1">
      <c r="A13" s="1041">
        <f>A12+1</f>
        <v>26</v>
      </c>
      <c r="B13" s="1003" t="s">
        <v>4841</v>
      </c>
      <c r="C13" s="1003" t="str">
        <f>VLOOKUP(LEFT(B13,3),'ships name'!A:C,2,FALSE)</f>
        <v>APL GWANGYANG</v>
      </c>
      <c r="D13" s="1011" t="str">
        <f>VLOOKUP(LEFT(B13,3),'ships name'!A:C,3,FALSE)</f>
        <v>达飞美总光阳</v>
      </c>
      <c r="E13" s="1003" t="str">
        <f t="shared" si="3"/>
        <v>0ME3TW</v>
      </c>
      <c r="F13" s="1055" t="str">
        <f t="shared" si="4"/>
        <v>0ME3TW</v>
      </c>
      <c r="G13" s="1003" t="s">
        <v>4846</v>
      </c>
      <c r="H13" s="1004">
        <f t="shared" si="2"/>
        <v>43640</v>
      </c>
      <c r="I13" s="1004">
        <f t="shared" si="2"/>
        <v>43641</v>
      </c>
      <c r="J13" s="1004">
        <f>J12+7</f>
        <v>43642</v>
      </c>
      <c r="K13" s="520">
        <f>J13+8</f>
        <v>43650</v>
      </c>
      <c r="L13" s="1004">
        <f>J13+24</f>
        <v>43666</v>
      </c>
      <c r="M13" s="1004">
        <f>J13+27</f>
        <v>43669</v>
      </c>
      <c r="N13" s="1004">
        <f>J13+29</f>
        <v>43671</v>
      </c>
      <c r="O13" s="1004">
        <f>J13+31</f>
        <v>43673</v>
      </c>
      <c r="P13" s="1007">
        <f>J13+33</f>
        <v>43675</v>
      </c>
    </row>
    <row r="14" spans="1:16" s="273" customFormat="1" ht="19.899999999999999" customHeight="1">
      <c r="A14" s="1041">
        <f>A13+1</f>
        <v>27</v>
      </c>
      <c r="B14" s="1003" t="s">
        <v>4842</v>
      </c>
      <c r="C14" s="1003" t="str">
        <f>VLOOKUP(LEFT(B14,3),'ships name'!A:C,2,FALSE)</f>
        <v>CMA CGM CASSIOPEIA</v>
      </c>
      <c r="D14" s="1011" t="str">
        <f>VLOOKUP(LEFT(B14,3),'ships name'!A:C,3,FALSE)</f>
        <v xml:space="preserve"> </v>
      </c>
      <c r="E14" s="1011" t="str">
        <f t="shared" si="3"/>
        <v>0ME3VW</v>
      </c>
      <c r="F14" s="1011" t="str">
        <f t="shared" si="4"/>
        <v>0ME3VW</v>
      </c>
      <c r="G14" s="1011" t="s">
        <v>4847</v>
      </c>
      <c r="H14" s="1004">
        <f t="shared" si="2"/>
        <v>43647</v>
      </c>
      <c r="I14" s="1004">
        <f t="shared" si="2"/>
        <v>43648</v>
      </c>
      <c r="J14" s="1004">
        <f>J13+7</f>
        <v>43649</v>
      </c>
      <c r="K14" s="520">
        <f>J14+8</f>
        <v>43657</v>
      </c>
      <c r="L14" s="1004">
        <f>J14+24</f>
        <v>43673</v>
      </c>
      <c r="M14" s="1004">
        <f>J14+27</f>
        <v>43676</v>
      </c>
      <c r="N14" s="1004">
        <f>J14+29</f>
        <v>43678</v>
      </c>
      <c r="O14" s="1004">
        <f>J14+31</f>
        <v>43680</v>
      </c>
      <c r="P14" s="1007">
        <f>J14+33</f>
        <v>43682</v>
      </c>
    </row>
    <row r="15" spans="1:16" s="273" customFormat="1" ht="19.899999999999999" customHeight="1" thickBot="1">
      <c r="A15" s="1042"/>
      <c r="B15" s="120"/>
      <c r="C15" s="120"/>
      <c r="D15" s="120"/>
      <c r="E15" s="120"/>
      <c r="F15" s="120"/>
      <c r="G15" s="120"/>
      <c r="H15" s="120"/>
      <c r="I15" s="120"/>
      <c r="J15" s="1022"/>
      <c r="K15" s="560"/>
      <c r="L15" s="560"/>
      <c r="M15" s="560"/>
      <c r="N15" s="560"/>
      <c r="O15" s="560"/>
      <c r="P15" s="560"/>
    </row>
    <row r="16" spans="1:16" s="421" customFormat="1" ht="25.9" customHeight="1" thickBot="1">
      <c r="A16" s="1178" t="s">
        <v>286</v>
      </c>
      <c r="B16" s="1179"/>
      <c r="C16" s="1179"/>
      <c r="D16" s="1016"/>
      <c r="E16" s="1527" t="s">
        <v>3202</v>
      </c>
      <c r="F16" s="1527"/>
      <c r="G16" s="1527"/>
      <c r="H16" s="1527" t="s">
        <v>3194</v>
      </c>
      <c r="I16" s="1527"/>
      <c r="J16" s="1528"/>
      <c r="K16" s="1530" t="s">
        <v>2</v>
      </c>
      <c r="L16" s="1531"/>
      <c r="M16" s="1531"/>
      <c r="N16" s="1531"/>
      <c r="O16" s="1531"/>
      <c r="P16" s="1532"/>
    </row>
    <row r="17" spans="1:19" s="273" customFormat="1" ht="19.899999999999999" customHeight="1">
      <c r="A17" s="1203" t="s">
        <v>3</v>
      </c>
      <c r="B17" s="1492" t="s">
        <v>4</v>
      </c>
      <c r="C17" s="1492" t="s">
        <v>5</v>
      </c>
      <c r="D17" s="1166" t="s">
        <v>4291</v>
      </c>
      <c r="E17" s="1477" t="s">
        <v>6</v>
      </c>
      <c r="F17" s="1478"/>
      <c r="G17" s="1479"/>
      <c r="H17" s="1027" t="s">
        <v>7</v>
      </c>
      <c r="I17" s="1027" t="s">
        <v>8</v>
      </c>
      <c r="J17" s="1043" t="s">
        <v>9</v>
      </c>
      <c r="K17" s="1044" t="s">
        <v>103</v>
      </c>
      <c r="L17" s="1027" t="s">
        <v>3203</v>
      </c>
      <c r="M17" s="1027" t="s">
        <v>3204</v>
      </c>
      <c r="N17" s="1027" t="s">
        <v>287</v>
      </c>
      <c r="O17" s="1027" t="s">
        <v>276</v>
      </c>
      <c r="P17" s="1043" t="s">
        <v>288</v>
      </c>
    </row>
    <row r="18" spans="1:19" s="273" customFormat="1" ht="29.25" customHeight="1">
      <c r="A18" s="1201"/>
      <c r="B18" s="1165"/>
      <c r="C18" s="1165"/>
      <c r="D18" s="1440"/>
      <c r="E18" s="1297" t="s">
        <v>13</v>
      </c>
      <c r="F18" s="1444" t="s">
        <v>14</v>
      </c>
      <c r="G18" s="1445"/>
      <c r="H18" s="1012" t="s">
        <v>15</v>
      </c>
      <c r="I18" s="1012" t="s">
        <v>16</v>
      </c>
      <c r="J18" s="353" t="s">
        <v>17</v>
      </c>
      <c r="K18" s="1036" t="s">
        <v>89</v>
      </c>
      <c r="L18" s="1030" t="s">
        <v>3205</v>
      </c>
      <c r="M18" s="1012" t="s">
        <v>3206</v>
      </c>
      <c r="N18" s="1012" t="s">
        <v>3200</v>
      </c>
      <c r="O18" s="1012" t="s">
        <v>3199</v>
      </c>
      <c r="P18" s="353" t="s">
        <v>282</v>
      </c>
    </row>
    <row r="19" spans="1:19" s="273" customFormat="1" ht="19.899999999999999" customHeight="1" thickBot="1">
      <c r="A19" s="1202"/>
      <c r="B19" s="1167"/>
      <c r="C19" s="1167"/>
      <c r="D19" s="1441"/>
      <c r="E19" s="1159"/>
      <c r="F19" s="1037" t="s">
        <v>4292</v>
      </c>
      <c r="G19" s="1023" t="s">
        <v>4293</v>
      </c>
      <c r="H19" s="1014" t="s">
        <v>3466</v>
      </c>
      <c r="I19" s="1014" t="s">
        <v>34</v>
      </c>
      <c r="J19" s="149" t="s">
        <v>35</v>
      </c>
      <c r="K19" s="336" t="s">
        <v>149</v>
      </c>
      <c r="L19" s="1017" t="s">
        <v>202</v>
      </c>
      <c r="M19" s="1017" t="s">
        <v>176</v>
      </c>
      <c r="N19" s="1017" t="s">
        <v>55</v>
      </c>
      <c r="O19" s="1017" t="s">
        <v>56</v>
      </c>
      <c r="P19" s="1020" t="s">
        <v>57</v>
      </c>
    </row>
    <row r="20" spans="1:19" s="273" customFormat="1" ht="19.899999999999999" customHeight="1">
      <c r="A20" s="1038">
        <v>22</v>
      </c>
      <c r="B20" s="1018" t="s">
        <v>4545</v>
      </c>
      <c r="C20" s="1018" t="str">
        <f>VLOOKUP(LEFT(B20,3),'ships name'!A:C,2,FALSE)</f>
        <v>CSCL STAR</v>
      </c>
      <c r="D20" s="1010" t="str">
        <f>VLOOKUP(LEFT(B20,3),'ships name'!A:C,3,FALSE)</f>
        <v>中海之星</v>
      </c>
      <c r="E20" s="1018" t="str">
        <f>0&amp;LEFT(F20,3)-1&amp;"E"</f>
        <v>059E</v>
      </c>
      <c r="F20" s="1018" t="str">
        <f>RIGHT(B20,3)&amp;"W"</f>
        <v>060W</v>
      </c>
      <c r="G20" s="1018" t="s">
        <v>4546</v>
      </c>
      <c r="H20" s="1028">
        <f>I20-1</f>
        <v>43615</v>
      </c>
      <c r="I20" s="1028">
        <f>J20-1</f>
        <v>43616</v>
      </c>
      <c r="J20" s="1028">
        <v>43617</v>
      </c>
      <c r="K20" s="1028">
        <f>J20+9</f>
        <v>43626</v>
      </c>
      <c r="L20" s="1028">
        <f>J20+24</f>
        <v>43641</v>
      </c>
      <c r="M20" s="1028">
        <f>J20+27</f>
        <v>43644</v>
      </c>
      <c r="N20" s="1028">
        <f>J20+29</f>
        <v>43646</v>
      </c>
      <c r="O20" s="1028">
        <f>J20+32</f>
        <v>43649</v>
      </c>
      <c r="P20" s="1029">
        <f>J20+34</f>
        <v>43651</v>
      </c>
    </row>
    <row r="21" spans="1:19" s="273" customFormat="1" ht="19.899999999999999" customHeight="1">
      <c r="A21" s="1040">
        <f>A20+1</f>
        <v>23</v>
      </c>
      <c r="B21" s="1011" t="s">
        <v>4848</v>
      </c>
      <c r="C21" s="1003" t="str">
        <f>VLOOKUP(LEFT(B21,3),'ships name'!A:C,2,FALSE)</f>
        <v>COSCO PACIFIC</v>
      </c>
      <c r="D21" s="1011" t="str">
        <f>VLOOKUP(LEFT(B21,3),'ships name'!A:C,3,FALSE)</f>
        <v>中远太平洋</v>
      </c>
      <c r="E21" s="1003" t="str">
        <f t="shared" ref="E21" si="5">0&amp;LEFT(F21,3)-1&amp;"E"</f>
        <v>0224E</v>
      </c>
      <c r="F21" s="1003" t="str">
        <f>RIGHT(B21,3)&amp;"W"</f>
        <v>225W</v>
      </c>
      <c r="G21" s="1003" t="s">
        <v>4852</v>
      </c>
      <c r="H21" s="1004">
        <f t="shared" ref="H21:J24" si="6">H20+7</f>
        <v>43622</v>
      </c>
      <c r="I21" s="1004">
        <f t="shared" si="6"/>
        <v>43623</v>
      </c>
      <c r="J21" s="1004">
        <f t="shared" si="6"/>
        <v>43624</v>
      </c>
      <c r="K21" s="1004">
        <f>J21+9</f>
        <v>43633</v>
      </c>
      <c r="L21" s="1004">
        <f>J21+24</f>
        <v>43648</v>
      </c>
      <c r="M21" s="1004">
        <f>J21+27</f>
        <v>43651</v>
      </c>
      <c r="N21" s="1004">
        <f>J21+29</f>
        <v>43653</v>
      </c>
      <c r="O21" s="1004">
        <f>J21+32</f>
        <v>43656</v>
      </c>
      <c r="P21" s="1007">
        <f>J21+34</f>
        <v>43658</v>
      </c>
    </row>
    <row r="22" spans="1:19" s="273" customFormat="1" ht="19.899999999999999" customHeight="1">
      <c r="A22" s="1040">
        <f>A21+1</f>
        <v>24</v>
      </c>
      <c r="B22" s="1011" t="s">
        <v>4849</v>
      </c>
      <c r="C22" s="1003" t="str">
        <f>VLOOKUP(LEFT(B22,3),'ships name'!A:C,2,FALSE)</f>
        <v>CSCL URANUS</v>
      </c>
      <c r="D22" s="1011" t="str">
        <f>VLOOKUP(LEFT(B22,3),'ships name'!A:C,3,FALSE)</f>
        <v>中海天王星</v>
      </c>
      <c r="E22" s="1003" t="str">
        <f t="shared" ref="E22" si="7">0&amp;LEFT(F22,3)-1&amp;"E"</f>
        <v>0100E</v>
      </c>
      <c r="F22" s="1003" t="str">
        <f>RIGHT(B22,3)&amp;"W"</f>
        <v>101W</v>
      </c>
      <c r="G22" s="1003" t="s">
        <v>4853</v>
      </c>
      <c r="H22" s="1004">
        <f t="shared" si="6"/>
        <v>43629</v>
      </c>
      <c r="I22" s="1004">
        <f t="shared" si="6"/>
        <v>43630</v>
      </c>
      <c r="J22" s="1004">
        <f t="shared" si="6"/>
        <v>43631</v>
      </c>
      <c r="K22" s="1004">
        <f>J22+9</f>
        <v>43640</v>
      </c>
      <c r="L22" s="1004">
        <f>J22+24</f>
        <v>43655</v>
      </c>
      <c r="M22" s="1004">
        <f>J22+27</f>
        <v>43658</v>
      </c>
      <c r="N22" s="1004">
        <f>J22+29</f>
        <v>43660</v>
      </c>
      <c r="O22" s="1004">
        <f>J22+32</f>
        <v>43663</v>
      </c>
      <c r="P22" s="1007">
        <f>J22+34</f>
        <v>43665</v>
      </c>
    </row>
    <row r="23" spans="1:19" s="273" customFormat="1" ht="19.899999999999999" customHeight="1">
      <c r="A23" s="1040">
        <f>A22+1</f>
        <v>25</v>
      </c>
      <c r="B23" s="1011" t="s">
        <v>4850</v>
      </c>
      <c r="C23" s="1003" t="str">
        <f>VLOOKUP(LEFT(B23,3),'ships name'!A:C,2,FALSE)</f>
        <v>THALASSA PATRIS</v>
      </c>
      <c r="D23" s="1011" t="str">
        <f>VLOOKUP(LEFT(B23,3),'ships name'!A:C,3,FALSE)</f>
        <v xml:space="preserve"> </v>
      </c>
      <c r="E23" s="1003" t="str">
        <f t="shared" ref="E23" si="8">0&amp;LEFT(F23,3)-1&amp;"E"</f>
        <v>0107E</v>
      </c>
      <c r="F23" s="1003" t="str">
        <f>RIGHT(B23,3)&amp;"W"</f>
        <v>108W</v>
      </c>
      <c r="G23" s="1003" t="s">
        <v>4854</v>
      </c>
      <c r="H23" s="1004">
        <f t="shared" si="6"/>
        <v>43636</v>
      </c>
      <c r="I23" s="1004">
        <f t="shared" si="6"/>
        <v>43637</v>
      </c>
      <c r="J23" s="1004">
        <f t="shared" si="6"/>
        <v>43638</v>
      </c>
      <c r="K23" s="1004">
        <f>J23+9</f>
        <v>43647</v>
      </c>
      <c r="L23" s="1004">
        <f>J23+24</f>
        <v>43662</v>
      </c>
      <c r="M23" s="1004">
        <f>J23+27</f>
        <v>43665</v>
      </c>
      <c r="N23" s="1004">
        <f>J23+29</f>
        <v>43667</v>
      </c>
      <c r="O23" s="1004">
        <f>J23+32</f>
        <v>43670</v>
      </c>
      <c r="P23" s="1007">
        <f>J23+34</f>
        <v>43672</v>
      </c>
    </row>
    <row r="24" spans="1:19" s="273" customFormat="1" ht="19.899999999999999" customHeight="1">
      <c r="A24" s="1040">
        <f>A23+1</f>
        <v>26</v>
      </c>
      <c r="B24" s="1011" t="s">
        <v>4851</v>
      </c>
      <c r="C24" s="1003" t="str">
        <f>VLOOKUP(LEFT(B24,3),'ships name'!A:C,2,FALSE)</f>
        <v xml:space="preserve">COSCO NETHERLANDS </v>
      </c>
      <c r="D24" s="1011" t="str">
        <f>VLOOKUP(LEFT(B24,3),'ships name'!A:C,3,FALSE)</f>
        <v>中远荷兰</v>
      </c>
      <c r="E24" s="1003" t="str">
        <f t="shared" ref="E24" si="9">0&amp;LEFT(F24,3)-1&amp;"E"</f>
        <v>071E</v>
      </c>
      <c r="F24" s="1003" t="str">
        <f>RIGHT(B24,3)&amp;"W"</f>
        <v>072W</v>
      </c>
      <c r="G24" s="1003" t="s">
        <v>4855</v>
      </c>
      <c r="H24" s="1004">
        <f t="shared" si="6"/>
        <v>43643</v>
      </c>
      <c r="I24" s="1004">
        <f t="shared" si="6"/>
        <v>43644</v>
      </c>
      <c r="J24" s="1004">
        <f t="shared" si="6"/>
        <v>43645</v>
      </c>
      <c r="K24" s="1004">
        <f>J24+9</f>
        <v>43654</v>
      </c>
      <c r="L24" s="1004">
        <f>J24+24</f>
        <v>43669</v>
      </c>
      <c r="M24" s="1004">
        <f>J24+27</f>
        <v>43672</v>
      </c>
      <c r="N24" s="1004">
        <f>J24+29</f>
        <v>43674</v>
      </c>
      <c r="O24" s="1004">
        <f>J24+32</f>
        <v>43677</v>
      </c>
      <c r="P24" s="1007">
        <f>J24+34</f>
        <v>43679</v>
      </c>
    </row>
    <row r="25" spans="1:19" ht="19.899999999999999" customHeight="1" thickBot="1"/>
    <row r="26" spans="1:19" s="421" customFormat="1" ht="25.9" customHeight="1">
      <c r="A26" s="1178" t="s">
        <v>312</v>
      </c>
      <c r="B26" s="1179"/>
      <c r="C26" s="1179"/>
      <c r="D26" s="1016"/>
      <c r="E26" s="1527" t="s">
        <v>3202</v>
      </c>
      <c r="F26" s="1527"/>
      <c r="G26" s="1527"/>
      <c r="H26" s="1527" t="s">
        <v>152</v>
      </c>
      <c r="I26" s="1527"/>
      <c r="J26" s="1528"/>
      <c r="K26" s="1533" t="s">
        <v>2</v>
      </c>
      <c r="L26" s="1534"/>
      <c r="M26" s="1534"/>
      <c r="N26" s="1534"/>
      <c r="O26" s="1534"/>
      <c r="P26" s="1534"/>
      <c r="Q26" s="1534"/>
      <c r="R26" s="1535"/>
      <c r="S26" s="1045"/>
    </row>
    <row r="27" spans="1:19" s="273" customFormat="1" ht="19.899999999999999" customHeight="1">
      <c r="A27" s="1201" t="s">
        <v>3</v>
      </c>
      <c r="B27" s="1165" t="s">
        <v>4</v>
      </c>
      <c r="C27" s="1165" t="s">
        <v>5</v>
      </c>
      <c r="D27" s="1166" t="s">
        <v>4291</v>
      </c>
      <c r="E27" s="1477" t="s">
        <v>6</v>
      </c>
      <c r="F27" s="1478"/>
      <c r="G27" s="1479"/>
      <c r="H27" s="1003" t="s">
        <v>7</v>
      </c>
      <c r="I27" s="1003" t="s">
        <v>8</v>
      </c>
      <c r="J27" s="1008" t="s">
        <v>9</v>
      </c>
      <c r="K27" s="331" t="s">
        <v>103</v>
      </c>
      <c r="L27" s="1003" t="s">
        <v>3209</v>
      </c>
      <c r="M27" s="1003" t="s">
        <v>3210</v>
      </c>
      <c r="N27" s="1003" t="s">
        <v>3203</v>
      </c>
      <c r="O27" s="1003" t="s">
        <v>315</v>
      </c>
      <c r="P27" s="1003" t="s">
        <v>304</v>
      </c>
      <c r="Q27" s="1003" t="s">
        <v>305</v>
      </c>
      <c r="R27" s="1008" t="s">
        <v>306</v>
      </c>
    </row>
    <row r="28" spans="1:19" s="273" customFormat="1" ht="27.75" customHeight="1">
      <c r="A28" s="1201"/>
      <c r="B28" s="1165"/>
      <c r="C28" s="1165"/>
      <c r="D28" s="1440"/>
      <c r="E28" s="1297" t="s">
        <v>13</v>
      </c>
      <c r="F28" s="1444" t="s">
        <v>14</v>
      </c>
      <c r="G28" s="1445"/>
      <c r="H28" s="1003" t="s">
        <v>15</v>
      </c>
      <c r="I28" s="1003" t="s">
        <v>16</v>
      </c>
      <c r="J28" s="1008" t="s">
        <v>17</v>
      </c>
      <c r="K28" s="1046" t="s">
        <v>89</v>
      </c>
      <c r="L28" s="1003" t="s">
        <v>3211</v>
      </c>
      <c r="M28" s="1003" t="s">
        <v>320</v>
      </c>
      <c r="N28" s="1003" t="s">
        <v>3205</v>
      </c>
      <c r="O28" s="1003" t="s">
        <v>3212</v>
      </c>
      <c r="P28" s="1003" t="s">
        <v>322</v>
      </c>
      <c r="Q28" s="1003" t="s">
        <v>317</v>
      </c>
      <c r="R28" s="1008" t="s">
        <v>318</v>
      </c>
    </row>
    <row r="29" spans="1:19" s="273" customFormat="1" ht="19.899999999999999" customHeight="1" thickBot="1">
      <c r="A29" s="1202"/>
      <c r="B29" s="1167"/>
      <c r="C29" s="1167"/>
      <c r="D29" s="1441"/>
      <c r="E29" s="1159"/>
      <c r="F29" s="1037" t="s">
        <v>4292</v>
      </c>
      <c r="G29" s="1023" t="s">
        <v>4293</v>
      </c>
      <c r="H29" s="1017" t="s">
        <v>127</v>
      </c>
      <c r="I29" s="1017" t="s">
        <v>23</v>
      </c>
      <c r="J29" s="1020" t="s">
        <v>323</v>
      </c>
      <c r="K29" s="1021" t="s">
        <v>160</v>
      </c>
      <c r="L29" s="1017" t="s">
        <v>25</v>
      </c>
      <c r="M29" s="1017" t="s">
        <v>202</v>
      </c>
      <c r="N29" s="1017" t="s">
        <v>49</v>
      </c>
      <c r="O29" s="1017" t="s">
        <v>50</v>
      </c>
      <c r="P29" s="1017" t="s">
        <v>55</v>
      </c>
      <c r="Q29" s="1017" t="s">
        <v>173</v>
      </c>
      <c r="R29" s="1020" t="s">
        <v>68</v>
      </c>
    </row>
    <row r="30" spans="1:19" s="273" customFormat="1" ht="19.899999999999999" customHeight="1">
      <c r="A30" s="1038">
        <v>23</v>
      </c>
      <c r="B30" s="1013" t="s">
        <v>4856</v>
      </c>
      <c r="C30" s="1018" t="str">
        <f>VLOOKUP(LEFT(B30,3),'ships name'!A:C,2,FALSE)</f>
        <v>COSCO SHIPPING SEINE</v>
      </c>
      <c r="D30" s="1010" t="str">
        <f>VLOOKUP(LEFT(B30,3),'ships name'!A:C,3,FALSE)</f>
        <v xml:space="preserve"> </v>
      </c>
      <c r="E30" s="1013" t="s">
        <v>197</v>
      </c>
      <c r="F30" s="1083" t="str">
        <f t="shared" ref="F30" si="10">RIGHT(B30,3)&amp;"W"</f>
        <v>011W</v>
      </c>
      <c r="G30" s="1013" t="s">
        <v>4861</v>
      </c>
      <c r="H30" s="1028">
        <f>I30-1</f>
        <v>43621</v>
      </c>
      <c r="I30" s="1028">
        <f>J30-1</f>
        <v>43622</v>
      </c>
      <c r="J30" s="1019">
        <v>43623</v>
      </c>
      <c r="K30" s="1026">
        <f>J30+8</f>
        <v>43631</v>
      </c>
      <c r="L30" s="1009">
        <f>J30+21</f>
        <v>43644</v>
      </c>
      <c r="M30" s="1009">
        <f>J30+24</f>
        <v>43647</v>
      </c>
      <c r="N30" s="1069">
        <f t="shared" ref="N30:N31" si="11">J30+37</f>
        <v>43660</v>
      </c>
      <c r="O30" s="1009">
        <f>J30+28</f>
        <v>43651</v>
      </c>
      <c r="P30" s="1009">
        <f>J30+29</f>
        <v>43652</v>
      </c>
      <c r="Q30" s="1009">
        <f>J30+31</f>
        <v>43654</v>
      </c>
      <c r="R30" s="1019">
        <f>J30+33</f>
        <v>43656</v>
      </c>
    </row>
    <row r="31" spans="1:19" s="273" customFormat="1" ht="19.899999999999999" customHeight="1">
      <c r="A31" s="1041">
        <f>A30+1</f>
        <v>24</v>
      </c>
      <c r="B31" s="1003" t="s">
        <v>4857</v>
      </c>
      <c r="C31" s="1003" t="str">
        <f>VLOOKUP(LEFT(B31,3),'ships name'!A:C,2,FALSE)</f>
        <v>CMA CGM URAL</v>
      </c>
      <c r="D31" s="1011" t="str">
        <f>VLOOKUP(LEFT(B31,3),'ships name'!A:C,3,FALSE)</f>
        <v>达飞乌拉尔</v>
      </c>
      <c r="E31" s="1004" t="s">
        <v>197</v>
      </c>
      <c r="F31" s="1003" t="str">
        <f t="shared" ref="F31:F34" si="12">LEFT(G31,6)</f>
        <v>0BX3VW</v>
      </c>
      <c r="G31" s="1013" t="s">
        <v>4862</v>
      </c>
      <c r="H31" s="1009">
        <f t="shared" ref="H31:I31" si="13">I31-1</f>
        <v>43628</v>
      </c>
      <c r="I31" s="1009">
        <f t="shared" si="13"/>
        <v>43629</v>
      </c>
      <c r="J31" s="1007">
        <f>J30+7</f>
        <v>43630</v>
      </c>
      <c r="K31" s="1006">
        <f>J31+8</f>
        <v>43638</v>
      </c>
      <c r="L31" s="1004">
        <f>J31+21</f>
        <v>43651</v>
      </c>
      <c r="M31" s="1004">
        <f>J31+24</f>
        <v>43654</v>
      </c>
      <c r="N31" s="1069">
        <f t="shared" si="11"/>
        <v>43667</v>
      </c>
      <c r="O31" s="1004">
        <f>J31+28</f>
        <v>43658</v>
      </c>
      <c r="P31" s="1004">
        <f>J31+29</f>
        <v>43659</v>
      </c>
      <c r="Q31" s="1004">
        <f>J31+31</f>
        <v>43661</v>
      </c>
      <c r="R31" s="1007">
        <f>J31+33</f>
        <v>43663</v>
      </c>
    </row>
    <row r="32" spans="1:19" s="273" customFormat="1" ht="19.899999999999999" customHeight="1">
      <c r="A32" s="1041">
        <f>A31+1</f>
        <v>25</v>
      </c>
      <c r="B32" s="1003" t="s">
        <v>4858</v>
      </c>
      <c r="C32" s="1003" t="str">
        <f>VLOOKUP(LEFT(B32,3),'ships name'!A:C,2,FALSE)</f>
        <v>CMA CGM CONGO</v>
      </c>
      <c r="D32" s="1011" t="str">
        <f>VLOOKUP(LEFT(B32,3),'ships name'!A:C,3,FALSE)</f>
        <v xml:space="preserve"> </v>
      </c>
      <c r="E32" s="1004" t="s">
        <v>197</v>
      </c>
      <c r="F32" s="1082" t="str">
        <f t="shared" si="12"/>
        <v>0BX3XW</v>
      </c>
      <c r="G32" s="1013" t="s">
        <v>4863</v>
      </c>
      <c r="H32" s="1009">
        <f t="shared" ref="H32:I32" si="14">I32-1</f>
        <v>43635</v>
      </c>
      <c r="I32" s="1009">
        <f t="shared" si="14"/>
        <v>43636</v>
      </c>
      <c r="J32" s="1007">
        <f>J31+7</f>
        <v>43637</v>
      </c>
      <c r="K32" s="1006">
        <f>J32+8</f>
        <v>43645</v>
      </c>
      <c r="L32" s="1004">
        <f>J32+21</f>
        <v>43658</v>
      </c>
      <c r="M32" s="1004">
        <f>J32+24</f>
        <v>43661</v>
      </c>
      <c r="N32" s="1069">
        <f>J32+37</f>
        <v>43674</v>
      </c>
      <c r="O32" s="1004">
        <f>J32+28</f>
        <v>43665</v>
      </c>
      <c r="P32" s="1004">
        <f>J32+29</f>
        <v>43666</v>
      </c>
      <c r="Q32" s="1004">
        <f>J32+31</f>
        <v>43668</v>
      </c>
      <c r="R32" s="1007">
        <f>J32+33</f>
        <v>43670</v>
      </c>
    </row>
    <row r="33" spans="1:18" s="273" customFormat="1" ht="19.899999999999999" customHeight="1">
      <c r="A33" s="1041">
        <f>A32+1</f>
        <v>26</v>
      </c>
      <c r="B33" s="1003" t="s">
        <v>4859</v>
      </c>
      <c r="C33" s="1003" t="str">
        <f>VLOOKUP(LEFT(B33,3),'ships name'!A:C,2,FALSE)</f>
        <v>CCNI ANGOL</v>
      </c>
      <c r="D33" s="1011" t="str">
        <f>VLOOKUP(LEFT(B33,3),'ships name'!A:C,3,FALSE)</f>
        <v xml:space="preserve"> </v>
      </c>
      <c r="E33" s="1003" t="s">
        <v>197</v>
      </c>
      <c r="F33" s="1003" t="str">
        <f t="shared" si="12"/>
        <v>0BX3ZW</v>
      </c>
      <c r="G33" s="1013" t="s">
        <v>4864</v>
      </c>
      <c r="H33" s="1009">
        <f t="shared" ref="H33:I33" si="15">I33-1</f>
        <v>43642</v>
      </c>
      <c r="I33" s="1009">
        <f t="shared" si="15"/>
        <v>43643</v>
      </c>
      <c r="J33" s="1007">
        <f>J32+7</f>
        <v>43644</v>
      </c>
      <c r="K33" s="1006">
        <f>J33+8</f>
        <v>43652</v>
      </c>
      <c r="L33" s="1004">
        <f>J33+21</f>
        <v>43665</v>
      </c>
      <c r="M33" s="1004">
        <f>J33+24</f>
        <v>43668</v>
      </c>
      <c r="N33" s="1069">
        <f t="shared" ref="N33:N34" si="16">J33+37</f>
        <v>43681</v>
      </c>
      <c r="O33" s="1004">
        <f>J33+28</f>
        <v>43672</v>
      </c>
      <c r="P33" s="1004">
        <f>J33+29</f>
        <v>43673</v>
      </c>
      <c r="Q33" s="1004">
        <f>J33+31</f>
        <v>43675</v>
      </c>
      <c r="R33" s="1007">
        <f>J33+33</f>
        <v>43677</v>
      </c>
    </row>
    <row r="34" spans="1:18" s="273" customFormat="1" ht="19.899999999999999" customHeight="1">
      <c r="A34" s="1041">
        <f>A33+1</f>
        <v>27</v>
      </c>
      <c r="B34" s="1003" t="s">
        <v>4860</v>
      </c>
      <c r="C34" s="1003" t="str">
        <f>VLOOKUP(LEFT(B34,3),'ships name'!A:C,2,FALSE)</f>
        <v>CMA CGM VOLGA</v>
      </c>
      <c r="D34" s="1011" t="str">
        <f>VLOOKUP(LEFT(B34,3),'ships name'!A:C,3,FALSE)</f>
        <v>中海伏尔加河</v>
      </c>
      <c r="E34" s="1003" t="s">
        <v>197</v>
      </c>
      <c r="F34" s="1082" t="str">
        <f t="shared" si="12"/>
        <v>0BX41W</v>
      </c>
      <c r="G34" s="1012" t="s">
        <v>4865</v>
      </c>
      <c r="H34" s="1009">
        <f t="shared" ref="H34:I34" si="17">I34-1</f>
        <v>43649</v>
      </c>
      <c r="I34" s="1009">
        <f t="shared" si="17"/>
        <v>43650</v>
      </c>
      <c r="J34" s="1007">
        <f>J33+7</f>
        <v>43651</v>
      </c>
      <c r="K34" s="1006">
        <f>J34+8</f>
        <v>43659</v>
      </c>
      <c r="L34" s="1004">
        <f>J34+21</f>
        <v>43672</v>
      </c>
      <c r="M34" s="1004">
        <f>J34+24</f>
        <v>43675</v>
      </c>
      <c r="N34" s="1069">
        <f t="shared" si="16"/>
        <v>43688</v>
      </c>
      <c r="O34" s="1004">
        <f>J34+28</f>
        <v>43679</v>
      </c>
      <c r="P34" s="1004">
        <f>J34+29</f>
        <v>43680</v>
      </c>
      <c r="Q34" s="1004">
        <f>J34+31</f>
        <v>43682</v>
      </c>
      <c r="R34" s="1007">
        <f>J34+33</f>
        <v>43684</v>
      </c>
    </row>
    <row r="35" spans="1:18" ht="19.899999999999999" customHeight="1" thickBot="1"/>
    <row r="36" spans="1:18" s="421" customFormat="1" ht="25.9" customHeight="1">
      <c r="A36" s="1178" t="s">
        <v>3213</v>
      </c>
      <c r="B36" s="1179"/>
      <c r="C36" s="1179"/>
      <c r="D36" s="1016"/>
      <c r="E36" s="1527" t="s">
        <v>3214</v>
      </c>
      <c r="F36" s="1527"/>
      <c r="G36" s="1527"/>
      <c r="H36" s="1527" t="s">
        <v>3194</v>
      </c>
      <c r="I36" s="1527"/>
      <c r="J36" s="1528"/>
      <c r="K36" s="1536" t="s">
        <v>2</v>
      </c>
      <c r="L36" s="1537"/>
      <c r="M36" s="1537"/>
      <c r="N36" s="1537"/>
      <c r="O36" s="1537"/>
      <c r="P36" s="1537"/>
      <c r="Q36" s="1538"/>
      <c r="R36" s="1045"/>
    </row>
    <row r="37" spans="1:18" s="273" customFormat="1" ht="19.899999999999999" customHeight="1">
      <c r="A37" s="1201" t="s">
        <v>3</v>
      </c>
      <c r="B37" s="1165" t="s">
        <v>4</v>
      </c>
      <c r="C37" s="1165" t="s">
        <v>5</v>
      </c>
      <c r="D37" s="1166" t="s">
        <v>4291</v>
      </c>
      <c r="E37" s="1477" t="s">
        <v>6</v>
      </c>
      <c r="F37" s="1478"/>
      <c r="G37" s="1479"/>
      <c r="H37" s="1003" t="s">
        <v>7</v>
      </c>
      <c r="I37" s="1003" t="s">
        <v>8</v>
      </c>
      <c r="J37" s="1008" t="s">
        <v>9</v>
      </c>
      <c r="K37" s="331" t="s">
        <v>103</v>
      </c>
      <c r="L37" s="1003" t="s">
        <v>3215</v>
      </c>
      <c r="M37" s="1012" t="s">
        <v>3195</v>
      </c>
      <c r="N37" s="1003" t="s">
        <v>3216</v>
      </c>
      <c r="O37" s="1003" t="s">
        <v>3217</v>
      </c>
      <c r="P37" s="1003" t="s">
        <v>3218</v>
      </c>
      <c r="Q37" s="1008" t="s">
        <v>3219</v>
      </c>
    </row>
    <row r="38" spans="1:18" s="273" customFormat="1" ht="27.75" customHeight="1">
      <c r="A38" s="1201"/>
      <c r="B38" s="1165"/>
      <c r="C38" s="1165"/>
      <c r="D38" s="1440"/>
      <c r="E38" s="1297" t="s">
        <v>13</v>
      </c>
      <c r="F38" s="1444" t="s">
        <v>14</v>
      </c>
      <c r="G38" s="1445"/>
      <c r="H38" s="1003" t="s">
        <v>15</v>
      </c>
      <c r="I38" s="1003" t="s">
        <v>16</v>
      </c>
      <c r="J38" s="1008" t="s">
        <v>17</v>
      </c>
      <c r="K38" s="1046" t="s">
        <v>89</v>
      </c>
      <c r="L38" s="1003" t="s">
        <v>3220</v>
      </c>
      <c r="M38" s="1030" t="s">
        <v>3197</v>
      </c>
      <c r="N38" s="1003" t="s">
        <v>3221</v>
      </c>
      <c r="O38" s="1003" t="s">
        <v>3222</v>
      </c>
      <c r="P38" s="1003" t="s">
        <v>3223</v>
      </c>
      <c r="Q38" s="1008" t="s">
        <v>3224</v>
      </c>
    </row>
    <row r="39" spans="1:18" s="273" customFormat="1" ht="19.899999999999999" customHeight="1" thickBot="1">
      <c r="A39" s="1202"/>
      <c r="B39" s="1167"/>
      <c r="C39" s="1167"/>
      <c r="D39" s="1441"/>
      <c r="E39" s="1159"/>
      <c r="F39" s="1037" t="s">
        <v>4292</v>
      </c>
      <c r="G39" s="1023" t="s">
        <v>4293</v>
      </c>
      <c r="H39" s="1017" t="s">
        <v>23</v>
      </c>
      <c r="I39" s="1017" t="s">
        <v>34</v>
      </c>
      <c r="J39" s="1020" t="s">
        <v>34</v>
      </c>
      <c r="K39" s="1021" t="s">
        <v>3225</v>
      </c>
      <c r="L39" s="1017" t="s">
        <v>177</v>
      </c>
      <c r="M39" s="1014" t="s">
        <v>49</v>
      </c>
      <c r="N39" s="1017" t="s">
        <v>55</v>
      </c>
      <c r="O39" s="1017" t="s">
        <v>173</v>
      </c>
      <c r="P39" s="1017" t="s">
        <v>56</v>
      </c>
      <c r="Q39" s="1020" t="s">
        <v>68</v>
      </c>
    </row>
    <row r="40" spans="1:18" s="273" customFormat="1" ht="19.899999999999999" customHeight="1">
      <c r="A40" s="1047">
        <f>A30</f>
        <v>23</v>
      </c>
      <c r="B40" s="1003" t="s">
        <v>4866</v>
      </c>
      <c r="C40" s="1018" t="str">
        <f>VLOOKUP(LEFT(B40,3),'ships name'!A:C,2,FALSE)</f>
        <v>PUCON</v>
      </c>
      <c r="D40" s="1010" t="str">
        <f>VLOOKUP(LEFT(B40,3),'ships name'!A:C,3,FALSE)</f>
        <v xml:space="preserve">  </v>
      </c>
      <c r="E40" s="1027" t="s">
        <v>197</v>
      </c>
      <c r="F40" s="1078" t="str">
        <f t="shared" ref="F40:F43" si="18">LEFT(G40,6)</f>
        <v>0BE3RW</v>
      </c>
      <c r="G40" s="1004" t="s">
        <v>4871</v>
      </c>
      <c r="H40" s="1028">
        <f>I40-1</f>
        <v>43622</v>
      </c>
      <c r="I40" s="1028">
        <f>J40</f>
        <v>43623</v>
      </c>
      <c r="J40" s="1029">
        <v>43623</v>
      </c>
      <c r="K40" s="1031">
        <f>J40+10</f>
        <v>43633</v>
      </c>
      <c r="L40" s="1009"/>
      <c r="M40" s="1009">
        <f>J40+26</f>
        <v>43649</v>
      </c>
      <c r="N40" s="1009">
        <f>J40+29</f>
        <v>43652</v>
      </c>
      <c r="O40" s="1009">
        <f>J40+31</f>
        <v>43654</v>
      </c>
      <c r="P40" s="1009">
        <f>J40+32</f>
        <v>43655</v>
      </c>
      <c r="Q40" s="1019">
        <f>J40+33</f>
        <v>43656</v>
      </c>
    </row>
    <row r="41" spans="1:18" s="273" customFormat="1" ht="19.899999999999999" customHeight="1">
      <c r="A41" s="1047">
        <f>A31</f>
        <v>24</v>
      </c>
      <c r="B41" s="1003" t="s">
        <v>4867</v>
      </c>
      <c r="C41" s="1003" t="e">
        <f>VLOOKUP(LEFT(B41,3),'ships name'!A:C,2,FALSE)</f>
        <v>#N/A</v>
      </c>
      <c r="D41" s="1011" t="e">
        <f>VLOOKUP(LEFT(B41,3),'ships name'!A:C,3,FALSE)</f>
        <v>#N/A</v>
      </c>
      <c r="E41" s="1004" t="s">
        <v>197</v>
      </c>
      <c r="F41" s="1055" t="str">
        <f>RIGHT(B41,3)&amp;"W"</f>
        <v>002W</v>
      </c>
      <c r="G41" s="1004" t="s">
        <v>4872</v>
      </c>
      <c r="H41" s="1004">
        <f t="shared" ref="H41:J44" si="19">H40+7</f>
        <v>43629</v>
      </c>
      <c r="I41" s="1004">
        <f t="shared" si="19"/>
        <v>43630</v>
      </c>
      <c r="J41" s="1007">
        <f t="shared" si="19"/>
        <v>43630</v>
      </c>
      <c r="K41" s="520">
        <f>J41+10</f>
        <v>43640</v>
      </c>
      <c r="L41" s="1004"/>
      <c r="M41" s="1004">
        <f>J41+26</f>
        <v>43656</v>
      </c>
      <c r="N41" s="1004">
        <f>J41+29</f>
        <v>43659</v>
      </c>
      <c r="O41" s="1004">
        <f>J41+31</f>
        <v>43661</v>
      </c>
      <c r="P41" s="1004">
        <f>J41+32</f>
        <v>43662</v>
      </c>
      <c r="Q41" s="1007">
        <f>J41+33</f>
        <v>43663</v>
      </c>
    </row>
    <row r="42" spans="1:18" s="273" customFormat="1" ht="19.899999999999999" customHeight="1">
      <c r="A42" s="1047">
        <f>A32</f>
        <v>25</v>
      </c>
      <c r="B42" s="1003" t="s">
        <v>4868</v>
      </c>
      <c r="C42" s="1003" t="str">
        <f>VLOOKUP(LEFT(B42,3),'ships name'!A:C,2,FALSE)</f>
        <v>CMA CGM MUSSET</v>
      </c>
      <c r="D42" s="1011" t="str">
        <f>VLOOKUP(LEFT(B42,3),'ships name'!A:C,3,FALSE)</f>
        <v xml:space="preserve"> </v>
      </c>
      <c r="E42" s="1004" t="s">
        <v>197</v>
      </c>
      <c r="F42" s="1003" t="str">
        <f t="shared" si="18"/>
        <v>0BE3VW</v>
      </c>
      <c r="G42" s="1004" t="s">
        <v>4873</v>
      </c>
      <c r="H42" s="1004">
        <f t="shared" si="19"/>
        <v>43636</v>
      </c>
      <c r="I42" s="1004">
        <f t="shared" si="19"/>
        <v>43637</v>
      </c>
      <c r="J42" s="1007">
        <f t="shared" si="19"/>
        <v>43637</v>
      </c>
      <c r="K42" s="520">
        <f>J42+10</f>
        <v>43647</v>
      </c>
      <c r="L42" s="1005">
        <f>J42+23</f>
        <v>43660</v>
      </c>
      <c r="M42" s="1004">
        <f>J42+27</f>
        <v>43664</v>
      </c>
      <c r="N42" s="1004">
        <f>J42+29</f>
        <v>43666</v>
      </c>
      <c r="O42" s="1004">
        <f>J42+31</f>
        <v>43668</v>
      </c>
      <c r="P42" s="1004">
        <f>J42+32</f>
        <v>43669</v>
      </c>
      <c r="Q42" s="1007">
        <f>J42+33</f>
        <v>43670</v>
      </c>
    </row>
    <row r="43" spans="1:18" s="273" customFormat="1" ht="19.899999999999999" customHeight="1">
      <c r="A43" s="1047">
        <f>A33</f>
        <v>26</v>
      </c>
      <c r="B43" s="1003" t="s">
        <v>4869</v>
      </c>
      <c r="C43" s="1079" t="str">
        <f>VLOOKUP(LEFT(B43,3),'ships name'!A:C,2,FALSE)</f>
        <v>XIN YAN TIAN</v>
      </c>
      <c r="D43" s="1011" t="str">
        <f>VLOOKUP(LEFT(B43,3),'ships name'!A:C,3,FALSE)</f>
        <v xml:space="preserve"> </v>
      </c>
      <c r="E43" s="1003" t="s">
        <v>197</v>
      </c>
      <c r="F43" s="1055" t="str">
        <f t="shared" si="18"/>
        <v>0BE3XW</v>
      </c>
      <c r="G43" s="1004" t="s">
        <v>4874</v>
      </c>
      <c r="H43" s="1004">
        <f t="shared" si="19"/>
        <v>43643</v>
      </c>
      <c r="I43" s="1004">
        <f t="shared" si="19"/>
        <v>43644</v>
      </c>
      <c r="J43" s="1007">
        <f t="shared" si="19"/>
        <v>43644</v>
      </c>
      <c r="K43" s="520">
        <f>J43+10</f>
        <v>43654</v>
      </c>
      <c r="L43" s="1005">
        <f>J43+23</f>
        <v>43667</v>
      </c>
      <c r="M43" s="1004">
        <f t="shared" ref="M43" si="20">J43+27</f>
        <v>43671</v>
      </c>
      <c r="N43" s="1004">
        <f>J43+29</f>
        <v>43673</v>
      </c>
      <c r="O43" s="1004">
        <f>J43+31</f>
        <v>43675</v>
      </c>
      <c r="P43" s="1004">
        <f>J43+32</f>
        <v>43676</v>
      </c>
      <c r="Q43" s="1007">
        <f>J43+33</f>
        <v>43677</v>
      </c>
    </row>
    <row r="44" spans="1:18" s="273" customFormat="1" ht="19.899999999999999" customHeight="1" thickBot="1">
      <c r="A44" s="1047">
        <f>A34</f>
        <v>27</v>
      </c>
      <c r="B44" s="1003" t="s">
        <v>4870</v>
      </c>
      <c r="C44" s="1003" t="str">
        <f>VLOOKUP(LEFT(B44,3),'ships name'!A:C,2,FALSE)</f>
        <v>EVER SAFETY</v>
      </c>
      <c r="D44" s="1011" t="str">
        <f>VLOOKUP(LEFT(B44,3),'ships name'!A:C,3,FALSE)</f>
        <v xml:space="preserve">  </v>
      </c>
      <c r="E44" s="1003" t="s">
        <v>197</v>
      </c>
      <c r="F44" s="1003" t="str">
        <f>RIGHT(B44,3)&amp;"W"</f>
        <v>383W</v>
      </c>
      <c r="G44" s="1025" t="s">
        <v>4875</v>
      </c>
      <c r="H44" s="1004">
        <f t="shared" si="19"/>
        <v>43650</v>
      </c>
      <c r="I44" s="1004">
        <f t="shared" si="19"/>
        <v>43651</v>
      </c>
      <c r="J44" s="1007">
        <f t="shared" si="19"/>
        <v>43651</v>
      </c>
      <c r="K44" s="520">
        <f>J44+10</f>
        <v>43661</v>
      </c>
      <c r="L44" s="1005">
        <f>J44+23</f>
        <v>43674</v>
      </c>
      <c r="M44" s="1004">
        <f t="shared" ref="M44" si="21">J44+27</f>
        <v>43678</v>
      </c>
      <c r="N44" s="1004">
        <f>J44+29</f>
        <v>43680</v>
      </c>
      <c r="O44" s="1004">
        <f>J44+31</f>
        <v>43682</v>
      </c>
      <c r="P44" s="1004">
        <f>J44+32</f>
        <v>43683</v>
      </c>
      <c r="Q44" s="1007">
        <f>J44+33</f>
        <v>43684</v>
      </c>
    </row>
    <row r="45" spans="1:18" ht="19.899999999999999" customHeight="1">
      <c r="A45" s="1048"/>
      <c r="B45" s="1049"/>
      <c r="C45" s="1050"/>
      <c r="D45" s="1050"/>
      <c r="E45" s="1050"/>
      <c r="F45" s="1050"/>
      <c r="G45" s="1050"/>
      <c r="H45" s="1050"/>
      <c r="I45" s="1050"/>
      <c r="J45" s="1050"/>
      <c r="K45" s="1050"/>
      <c r="L45" s="1050"/>
      <c r="M45" s="1050"/>
      <c r="N45" s="1050"/>
      <c r="O45" s="1050"/>
      <c r="P45" s="1050"/>
      <c r="Q45" s="1050"/>
    </row>
    <row r="46" spans="1:18" ht="19.899999999999999" customHeight="1"/>
    <row r="47" spans="1:18" ht="19.899999999999999" customHeight="1">
      <c r="A47" s="426" t="s">
        <v>4008</v>
      </c>
    </row>
    <row r="48" spans="1:18" ht="19.899999999999999" customHeight="1">
      <c r="A48" s="427" t="s">
        <v>4009</v>
      </c>
    </row>
    <row r="49" spans="1:1" ht="19.899999999999999" customHeight="1">
      <c r="A49" s="428" t="s">
        <v>85</v>
      </c>
    </row>
  </sheetData>
  <mergeCells count="47">
    <mergeCell ref="A36:C36"/>
    <mergeCell ref="E36:G36"/>
    <mergeCell ref="H36:J36"/>
    <mergeCell ref="K36:Q36"/>
    <mergeCell ref="E38:E39"/>
    <mergeCell ref="A37:A39"/>
    <mergeCell ref="B37:B39"/>
    <mergeCell ref="C37:C39"/>
    <mergeCell ref="E37:G37"/>
    <mergeCell ref="D37:D39"/>
    <mergeCell ref="F38:G38"/>
    <mergeCell ref="A26:C26"/>
    <mergeCell ref="E26:G26"/>
    <mergeCell ref="H26:J26"/>
    <mergeCell ref="K26:R26"/>
    <mergeCell ref="A27:A29"/>
    <mergeCell ref="B27:B29"/>
    <mergeCell ref="C27:C29"/>
    <mergeCell ref="E27:G27"/>
    <mergeCell ref="E28:E29"/>
    <mergeCell ref="D27:D29"/>
    <mergeCell ref="F28:G28"/>
    <mergeCell ref="H16:J16"/>
    <mergeCell ref="K16:P16"/>
    <mergeCell ref="E18:E19"/>
    <mergeCell ref="A17:A19"/>
    <mergeCell ref="B17:B19"/>
    <mergeCell ref="C17:C19"/>
    <mergeCell ref="E17:G17"/>
    <mergeCell ref="A16:C16"/>
    <mergeCell ref="E16:G16"/>
    <mergeCell ref="D17:D19"/>
    <mergeCell ref="F18:G18"/>
    <mergeCell ref="A2:O2"/>
    <mergeCell ref="A3:O3"/>
    <mergeCell ref="A4:O4"/>
    <mergeCell ref="A6:C6"/>
    <mergeCell ref="E6:G6"/>
    <mergeCell ref="H6:J6"/>
    <mergeCell ref="K6:P6"/>
    <mergeCell ref="A7:A9"/>
    <mergeCell ref="B7:B9"/>
    <mergeCell ref="C7:C9"/>
    <mergeCell ref="E7:G7"/>
    <mergeCell ref="E8:E9"/>
    <mergeCell ref="F8:G8"/>
    <mergeCell ref="D7:D9"/>
  </mergeCells>
  <pageMargins left="0.7" right="0.7" top="0.75" bottom="0.75" header="0.3" footer="0.3"/>
  <pageSetup orientation="portrait" horizontalDpi="200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showGridLines="0" topLeftCell="A28" zoomScale="70" zoomScaleNormal="70" workbookViewId="0">
      <selection activeCell="E58" sqref="E58:E59"/>
    </sheetView>
  </sheetViews>
  <sheetFormatPr defaultColWidth="8.85546875" defaultRowHeight="13.5" customHeight="1"/>
  <cols>
    <col min="1" max="1" width="13.7109375" style="101" customWidth="1"/>
    <col min="2" max="2" width="13.7109375" style="102" customWidth="1"/>
    <col min="3" max="3" width="38.42578125" style="103" customWidth="1"/>
    <col min="4" max="5" width="14" style="103" customWidth="1"/>
    <col min="6" max="7" width="13.7109375" style="103" customWidth="1"/>
    <col min="8" max="10" width="12" style="103" customWidth="1"/>
    <col min="11" max="11" width="12" style="104" customWidth="1"/>
    <col min="12" max="12" width="17.28515625" style="103" customWidth="1"/>
    <col min="13" max="14" width="21" style="103" customWidth="1"/>
    <col min="15" max="15" width="17.28515625" style="103" customWidth="1"/>
    <col min="16" max="17" width="16.140625" style="103" customWidth="1"/>
    <col min="18" max="18" width="18.5703125" style="103" customWidth="1"/>
    <col min="19" max="19" width="16.140625" style="103" customWidth="1"/>
    <col min="20" max="16384" width="8.85546875" style="103"/>
  </cols>
  <sheetData>
    <row r="1" spans="1:18" ht="28.15" customHeight="1"/>
    <row r="2" spans="1:18" ht="28.15" customHeight="1">
      <c r="A2" s="1265" t="s">
        <v>0</v>
      </c>
      <c r="B2" s="1265"/>
      <c r="C2" s="1265"/>
      <c r="D2" s="1265"/>
      <c r="E2" s="1265"/>
      <c r="F2" s="1265"/>
      <c r="G2" s="1265"/>
      <c r="H2" s="1265"/>
      <c r="I2" s="1265"/>
      <c r="J2" s="1265"/>
      <c r="K2" s="1265"/>
      <c r="L2" s="1265"/>
      <c r="M2" s="1265"/>
      <c r="N2" s="1265"/>
      <c r="O2" s="1265"/>
    </row>
    <row r="3" spans="1:18" ht="28.15" customHeight="1">
      <c r="A3" s="1539"/>
      <c r="B3" s="1539"/>
      <c r="C3" s="1539"/>
      <c r="D3" s="1539"/>
      <c r="E3" s="1539"/>
      <c r="F3" s="1539"/>
      <c r="G3" s="1539"/>
      <c r="H3" s="1539"/>
      <c r="I3" s="1539"/>
      <c r="J3" s="1539"/>
      <c r="K3" s="1539"/>
      <c r="L3" s="1539"/>
      <c r="M3" s="1539"/>
      <c r="N3" s="1539"/>
      <c r="O3" s="1539"/>
    </row>
    <row r="4" spans="1:18" ht="28.15" customHeight="1">
      <c r="A4" s="1265" t="str">
        <f>IA!A4</f>
        <v>2019年06月船期表</v>
      </c>
      <c r="B4" s="1265"/>
      <c r="C4" s="1265"/>
      <c r="D4" s="1265"/>
      <c r="E4" s="1265"/>
      <c r="F4" s="1265"/>
      <c r="G4" s="1265"/>
      <c r="H4" s="1265"/>
      <c r="I4" s="1265"/>
      <c r="J4" s="1265"/>
      <c r="K4" s="1265"/>
      <c r="L4" s="1265"/>
      <c r="M4" s="1265"/>
      <c r="N4" s="1265"/>
      <c r="O4" s="1265"/>
    </row>
    <row r="5" spans="1:18" ht="28.15" customHeight="1" thickBot="1"/>
    <row r="6" spans="1:18" ht="25.9" customHeight="1" thickBot="1">
      <c r="A6" s="1106" t="s">
        <v>326</v>
      </c>
      <c r="B6" s="1107"/>
      <c r="C6" s="1107"/>
      <c r="D6" s="1210" t="s">
        <v>3089</v>
      </c>
      <c r="E6" s="1210"/>
      <c r="F6" s="1210"/>
      <c r="G6" s="1210"/>
      <c r="H6" s="1210" t="s">
        <v>3087</v>
      </c>
      <c r="I6" s="1210"/>
      <c r="J6" s="1210"/>
      <c r="K6" s="143"/>
      <c r="L6" s="1185" t="s">
        <v>2</v>
      </c>
      <c r="M6" s="1186"/>
      <c r="N6" s="1186"/>
      <c r="O6" s="1186"/>
      <c r="P6" s="1427"/>
      <c r="Q6" s="151"/>
      <c r="R6" s="152"/>
    </row>
    <row r="7" spans="1:18" ht="19.899999999999999" customHeight="1">
      <c r="A7" s="1203" t="s">
        <v>3</v>
      </c>
      <c r="B7" s="1492" t="s">
        <v>4</v>
      </c>
      <c r="C7" s="1492" t="s">
        <v>5</v>
      </c>
      <c r="D7" s="1492" t="s">
        <v>6</v>
      </c>
      <c r="E7" s="1492"/>
      <c r="F7" s="1492"/>
      <c r="G7" s="1492"/>
      <c r="H7" s="105" t="s">
        <v>7</v>
      </c>
      <c r="I7" s="105" t="s">
        <v>8</v>
      </c>
      <c r="J7" s="122" t="s">
        <v>9</v>
      </c>
      <c r="K7" s="123"/>
      <c r="M7" s="124" t="s">
        <v>29</v>
      </c>
      <c r="N7" s="124" t="s">
        <v>327</v>
      </c>
      <c r="O7" s="124" t="s">
        <v>328</v>
      </c>
      <c r="P7" s="124" t="s">
        <v>29</v>
      </c>
      <c r="Q7" s="124" t="s">
        <v>329</v>
      </c>
      <c r="R7" s="153"/>
    </row>
    <row r="8" spans="1:18" ht="19.899999999999999" customHeight="1">
      <c r="A8" s="1201"/>
      <c r="B8" s="1165"/>
      <c r="C8" s="1165"/>
      <c r="D8" s="1165" t="s">
        <v>121</v>
      </c>
      <c r="E8" s="1165"/>
      <c r="F8" s="1165" t="s">
        <v>122</v>
      </c>
      <c r="G8" s="1566" t="s">
        <v>330</v>
      </c>
      <c r="H8" s="106" t="s">
        <v>15</v>
      </c>
      <c r="I8" s="106" t="s">
        <v>16</v>
      </c>
      <c r="J8" s="125" t="s">
        <v>17</v>
      </c>
      <c r="K8" s="126" t="s">
        <v>277</v>
      </c>
      <c r="M8" s="117" t="s">
        <v>331</v>
      </c>
      <c r="N8" s="117" t="s">
        <v>332</v>
      </c>
      <c r="O8" s="117" t="s">
        <v>333</v>
      </c>
      <c r="P8" s="117" t="s">
        <v>334</v>
      </c>
      <c r="Q8" s="117" t="s">
        <v>335</v>
      </c>
      <c r="R8" s="133" t="s">
        <v>336</v>
      </c>
    </row>
    <row r="9" spans="1:18" ht="19.899999999999999" customHeight="1" thickBot="1">
      <c r="A9" s="1202"/>
      <c r="B9" s="1167"/>
      <c r="C9" s="1167"/>
      <c r="D9" s="1167"/>
      <c r="E9" s="1167"/>
      <c r="F9" s="1167"/>
      <c r="G9" s="1567"/>
      <c r="H9" s="107" t="s">
        <v>520</v>
      </c>
      <c r="I9" s="107"/>
      <c r="J9" s="127"/>
      <c r="K9" s="128"/>
      <c r="L9" s="129"/>
      <c r="M9" s="118"/>
      <c r="N9" s="118"/>
      <c r="O9" s="118"/>
      <c r="P9" s="118"/>
      <c r="Q9" s="118"/>
      <c r="R9" s="140"/>
    </row>
    <row r="10" spans="1:18" ht="19.5" customHeight="1">
      <c r="A10" s="1557">
        <v>14</v>
      </c>
      <c r="B10" s="1207" t="s">
        <v>337</v>
      </c>
      <c r="C10" s="108" t="str">
        <f>VLOOKUP(B10,'ships name'!A:C,2,FALSE)</f>
        <v>APL Changi</v>
      </c>
      <c r="D10" s="1164" t="str">
        <f>TEXT(LEFT(F10,3)-1,"000")&amp;"E"</f>
        <v>186E</v>
      </c>
      <c r="E10" s="1164"/>
      <c r="F10" s="1541" t="s">
        <v>338</v>
      </c>
      <c r="G10" s="1225"/>
      <c r="H10" s="1568">
        <f>I10-1</f>
        <v>42833</v>
      </c>
      <c r="I10" s="1568">
        <f>J10</f>
        <v>42834</v>
      </c>
      <c r="J10" s="1568">
        <v>42834</v>
      </c>
      <c r="K10" s="1571">
        <f>J10+7</f>
        <v>42841</v>
      </c>
      <c r="L10" s="1568">
        <f>J10+27</f>
        <v>42861</v>
      </c>
      <c r="M10" s="1568">
        <f>J10+30</f>
        <v>42864</v>
      </c>
      <c r="N10" s="1568">
        <f>J10+32</f>
        <v>42866</v>
      </c>
      <c r="O10" s="1568">
        <f>J10+35</f>
        <v>42869</v>
      </c>
      <c r="P10" s="1568">
        <f>J10+37</f>
        <v>42871</v>
      </c>
      <c r="Q10" s="1568">
        <f>J10+39</f>
        <v>42873</v>
      </c>
      <c r="R10" s="1586"/>
    </row>
    <row r="11" spans="1:18" ht="19.899999999999999" customHeight="1">
      <c r="A11" s="1558"/>
      <c r="B11" s="1164"/>
      <c r="C11" s="109" t="str">
        <f>VLOOKUP(B10,'ships name'!A:C,3,FALSE)</f>
        <v>美总樟宜</v>
      </c>
      <c r="D11" s="1164"/>
      <c r="E11" s="1164"/>
      <c r="F11" s="1164"/>
      <c r="G11" s="1225"/>
      <c r="H11" s="1569"/>
      <c r="I11" s="1569"/>
      <c r="J11" s="1569"/>
      <c r="K11" s="1572"/>
      <c r="L11" s="1569"/>
      <c r="M11" s="1569"/>
      <c r="N11" s="1569"/>
      <c r="O11" s="1569"/>
      <c r="P11" s="1569"/>
      <c r="Q11" s="1569"/>
      <c r="R11" s="1587"/>
    </row>
    <row r="12" spans="1:18" ht="19.899999999999999" customHeight="1">
      <c r="A12" s="1554" t="str">
        <f>TEXT(A10+1,"00")</f>
        <v>15</v>
      </c>
      <c r="B12" s="1151" t="s">
        <v>339</v>
      </c>
      <c r="C12" s="110" t="str">
        <f>VLOOKUP(B12,'ships name'!A:C,2,FALSE)</f>
        <v>CMA CGM JULES VERNE</v>
      </c>
      <c r="D12" s="1164" t="str">
        <f>TEXT(LEFT(F12,3)-1,"000")&amp;"E"</f>
        <v>188E</v>
      </c>
      <c r="E12" s="1164"/>
      <c r="F12" s="1542" t="s">
        <v>299</v>
      </c>
      <c r="G12" s="1225"/>
      <c r="H12" s="1568">
        <f>I12-1</f>
        <v>42840</v>
      </c>
      <c r="I12" s="1568">
        <f>J12</f>
        <v>42841</v>
      </c>
      <c r="J12" s="1568">
        <f>J10+7</f>
        <v>42841</v>
      </c>
      <c r="K12" s="1571">
        <f>J12+7</f>
        <v>42848</v>
      </c>
      <c r="L12" s="1568">
        <f>J12+27</f>
        <v>42868</v>
      </c>
      <c r="M12" s="1568">
        <f>J12+30</f>
        <v>42871</v>
      </c>
      <c r="N12" s="1568">
        <f>J12+32</f>
        <v>42873</v>
      </c>
      <c r="O12" s="1568">
        <f>J12+35</f>
        <v>42876</v>
      </c>
      <c r="P12" s="1568">
        <f>J12+37</f>
        <v>42878</v>
      </c>
      <c r="Q12" s="1568">
        <f>J12+39</f>
        <v>42880</v>
      </c>
      <c r="R12" s="1586"/>
    </row>
    <row r="13" spans="1:18" ht="19.5" customHeight="1">
      <c r="A13" s="1555"/>
      <c r="B13" s="1164"/>
      <c r="C13" s="109" t="str">
        <f>VLOOKUP(B12,'ships name'!A:C,3,FALSE)</f>
        <v>达飞凡尔纳</v>
      </c>
      <c r="D13" s="1164"/>
      <c r="E13" s="1164"/>
      <c r="F13" s="1543"/>
      <c r="G13" s="1225"/>
      <c r="H13" s="1569"/>
      <c r="I13" s="1569"/>
      <c r="J13" s="1569"/>
      <c r="K13" s="1572"/>
      <c r="L13" s="1569"/>
      <c r="M13" s="1569"/>
      <c r="N13" s="1569"/>
      <c r="O13" s="1569"/>
      <c r="P13" s="1569"/>
      <c r="Q13" s="1569"/>
      <c r="R13" s="1587"/>
    </row>
    <row r="14" spans="1:18" ht="19.899999999999999" customHeight="1">
      <c r="A14" s="1554" t="str">
        <f>TEXT(A12+1,"00")</f>
        <v>16</v>
      </c>
      <c r="B14" s="1164" t="s">
        <v>340</v>
      </c>
      <c r="C14" s="109" t="str">
        <f>VLOOKUP(B14,'ships name'!A:C,2,FALSE)</f>
        <v>CMA CGM GEORG FORSTER</v>
      </c>
      <c r="D14" s="1164" t="str">
        <f>TEXT(LEFT(F14,3)-1,"000")&amp;"E"</f>
        <v>012E</v>
      </c>
      <c r="E14" s="1164"/>
      <c r="F14" s="1544" t="s">
        <v>341</v>
      </c>
      <c r="G14" s="1225"/>
      <c r="H14" s="1568">
        <f>I14-1</f>
        <v>42847</v>
      </c>
      <c r="I14" s="1568">
        <f>J14</f>
        <v>42848</v>
      </c>
      <c r="J14" s="1568">
        <f>J12+7</f>
        <v>42848</v>
      </c>
      <c r="K14" s="1571">
        <f>J14+7</f>
        <v>42855</v>
      </c>
      <c r="L14" s="1568">
        <f>J14+27</f>
        <v>42875</v>
      </c>
      <c r="M14" s="1568">
        <f>J14+30</f>
        <v>42878</v>
      </c>
      <c r="N14" s="1568">
        <f>J14+32</f>
        <v>42880</v>
      </c>
      <c r="O14" s="1568">
        <f>J14+35</f>
        <v>42883</v>
      </c>
      <c r="P14" s="1568">
        <f>J14+37</f>
        <v>42885</v>
      </c>
      <c r="Q14" s="1568">
        <f>J14+39</f>
        <v>42887</v>
      </c>
      <c r="R14" s="1586"/>
    </row>
    <row r="15" spans="1:18" ht="19.899999999999999" customHeight="1">
      <c r="A15" s="1555"/>
      <c r="B15" s="1164"/>
      <c r="C15" s="109" t="str">
        <f>VLOOKUP(B14,'ships name'!A:C,3,FALSE)</f>
        <v>达飞乔致福斯特</v>
      </c>
      <c r="D15" s="1164"/>
      <c r="E15" s="1164"/>
      <c r="F15" s="1543"/>
      <c r="G15" s="1225"/>
      <c r="H15" s="1569"/>
      <c r="I15" s="1569"/>
      <c r="J15" s="1569"/>
      <c r="K15" s="1572"/>
      <c r="L15" s="1569"/>
      <c r="M15" s="1569"/>
      <c r="N15" s="1569"/>
      <c r="O15" s="1569"/>
      <c r="P15" s="1569"/>
      <c r="Q15" s="1569"/>
      <c r="R15" s="1587"/>
    </row>
    <row r="16" spans="1:18" ht="19.899999999999999" customHeight="1">
      <c r="A16" s="1554" t="str">
        <f>TEXT(A14+1,"00")</f>
        <v>17</v>
      </c>
      <c r="B16" s="1164" t="s">
        <v>342</v>
      </c>
      <c r="C16" s="109" t="str">
        <f>VLOOKUP(B16,'ships name'!A:C,2,FALSE)</f>
        <v>CMA CGM CORTE REAL</v>
      </c>
      <c r="D16" s="1164" t="str">
        <f>TEXT(LEFT(F16,3)-1,"000")&amp;"E"</f>
        <v>013E</v>
      </c>
      <c r="E16" s="1164"/>
      <c r="F16" s="1545" t="s">
        <v>343</v>
      </c>
      <c r="G16" s="1225"/>
      <c r="H16" s="1568">
        <f>I16-1</f>
        <v>42854</v>
      </c>
      <c r="I16" s="1568">
        <f>J16</f>
        <v>42855</v>
      </c>
      <c r="J16" s="1568">
        <f>J14+7</f>
        <v>42855</v>
      </c>
      <c r="K16" s="1571">
        <f>J16+7</f>
        <v>42862</v>
      </c>
      <c r="L16" s="1568">
        <f>J16+27</f>
        <v>42882</v>
      </c>
      <c r="M16" s="1568">
        <f>J16+30</f>
        <v>42885</v>
      </c>
      <c r="N16" s="1568">
        <f>J16+32</f>
        <v>42887</v>
      </c>
      <c r="O16" s="1568">
        <f>J16+35</f>
        <v>42890</v>
      </c>
      <c r="P16" s="1568">
        <f>J16+37</f>
        <v>42892</v>
      </c>
      <c r="Q16" s="1568">
        <f>J16+39</f>
        <v>42894</v>
      </c>
      <c r="R16" s="1586"/>
    </row>
    <row r="17" spans="1:18" ht="19.899999999999999" customHeight="1">
      <c r="A17" s="1555"/>
      <c r="B17" s="1164"/>
      <c r="C17" s="109" t="str">
        <f>VLOOKUP(B16,'ships name'!A:C,3,FALSE)</f>
        <v>达飞卡瑞尔</v>
      </c>
      <c r="D17" s="1164"/>
      <c r="E17" s="1164"/>
      <c r="F17" s="1543"/>
      <c r="G17" s="1225"/>
      <c r="H17" s="1569"/>
      <c r="I17" s="1569"/>
      <c r="J17" s="1569"/>
      <c r="K17" s="1572"/>
      <c r="L17" s="1569"/>
      <c r="M17" s="1569"/>
      <c r="N17" s="1569"/>
      <c r="O17" s="1569"/>
      <c r="P17" s="1569"/>
      <c r="Q17" s="1569"/>
      <c r="R17" s="1587"/>
    </row>
    <row r="18" spans="1:18" ht="19.899999999999999" customHeight="1">
      <c r="A18" s="1554" t="str">
        <f>TEXT(A16+1,"00")</f>
        <v>18</v>
      </c>
      <c r="B18" s="1164" t="s">
        <v>344</v>
      </c>
      <c r="C18" s="109" t="str">
        <f>VLOOKUP(B18,'ships name'!A:C,2,FALSE)</f>
        <v>CMA CGM BOUGAINVILLE</v>
      </c>
      <c r="D18" s="1157" t="str">
        <f>TEXT(LEFT(F18,3)-1,"000")&amp;"E"</f>
        <v>016E</v>
      </c>
      <c r="E18" s="1164"/>
      <c r="F18" s="1494" t="s">
        <v>345</v>
      </c>
      <c r="G18" s="1164"/>
      <c r="H18" s="1568">
        <f>I18-1</f>
        <v>42861</v>
      </c>
      <c r="I18" s="1568">
        <f>J18</f>
        <v>42862</v>
      </c>
      <c r="J18" s="1568">
        <f>J16+7</f>
        <v>42862</v>
      </c>
      <c r="K18" s="1571">
        <f>J18+7</f>
        <v>42869</v>
      </c>
      <c r="L18" s="1568">
        <f>J18+27</f>
        <v>42889</v>
      </c>
      <c r="M18" s="1568">
        <f>J18+30</f>
        <v>42892</v>
      </c>
      <c r="N18" s="1568">
        <f>J18+32</f>
        <v>42894</v>
      </c>
      <c r="O18" s="1568">
        <f>J18+35</f>
        <v>42897</v>
      </c>
      <c r="P18" s="1568">
        <f>J18+37</f>
        <v>42899</v>
      </c>
      <c r="Q18" s="1568">
        <f>J18+39</f>
        <v>42901</v>
      </c>
      <c r="R18" s="1586"/>
    </row>
    <row r="19" spans="1:18" ht="19.899999999999999" customHeight="1" thickBot="1">
      <c r="A19" s="1556"/>
      <c r="B19" s="1200"/>
      <c r="C19" s="111" t="str">
        <f>VLOOKUP(B18,'ships name'!A:C,3,FALSE)</f>
        <v>达飞布甘维尔</v>
      </c>
      <c r="D19" s="1160"/>
      <c r="E19" s="1200"/>
      <c r="F19" s="1200"/>
      <c r="G19" s="1200"/>
      <c r="H19" s="1570"/>
      <c r="I19" s="1570"/>
      <c r="J19" s="1570"/>
      <c r="K19" s="1573"/>
      <c r="L19" s="1570"/>
      <c r="M19" s="1570"/>
      <c r="N19" s="1570"/>
      <c r="O19" s="1570"/>
      <c r="P19" s="1570"/>
      <c r="Q19" s="1570"/>
      <c r="R19" s="1588"/>
    </row>
    <row r="20" spans="1:18" ht="19.899999999999999" customHeight="1">
      <c r="A20" s="112"/>
      <c r="B20" s="113"/>
      <c r="C20" s="113"/>
      <c r="D20" s="113"/>
      <c r="E20" s="113"/>
      <c r="G20" s="114"/>
      <c r="H20" s="114"/>
      <c r="I20" s="130"/>
      <c r="J20" s="130"/>
      <c r="K20" s="131"/>
      <c r="L20" s="130"/>
      <c r="M20" s="130"/>
      <c r="N20" s="130"/>
    </row>
    <row r="21" spans="1:18" ht="19.899999999999999" customHeight="1"/>
    <row r="22" spans="1:18" s="100" customFormat="1" ht="25.9" customHeight="1">
      <c r="A22" s="1181" t="s">
        <v>346</v>
      </c>
      <c r="B22" s="1182"/>
      <c r="C22" s="1182"/>
      <c r="D22" s="1210" t="s">
        <v>74</v>
      </c>
      <c r="E22" s="1210"/>
      <c r="F22" s="1210"/>
      <c r="G22" s="1210"/>
      <c r="H22" s="1210" t="s">
        <v>75</v>
      </c>
      <c r="I22" s="1210"/>
      <c r="J22" s="1210"/>
      <c r="K22" s="132"/>
      <c r="L22" s="1540" t="s">
        <v>2</v>
      </c>
      <c r="M22" s="1186"/>
      <c r="N22" s="1186"/>
      <c r="O22" s="1236"/>
    </row>
    <row r="23" spans="1:18" ht="19.899999999999999" customHeight="1">
      <c r="A23" s="1103" t="s">
        <v>3</v>
      </c>
      <c r="B23" s="1087" t="s">
        <v>4</v>
      </c>
      <c r="C23" s="1087" t="s">
        <v>5</v>
      </c>
      <c r="D23" s="1087" t="s">
        <v>6</v>
      </c>
      <c r="E23" s="1087"/>
      <c r="F23" s="1087"/>
      <c r="G23" s="1087"/>
      <c r="H23" s="117" t="s">
        <v>7</v>
      </c>
      <c r="I23" s="117" t="s">
        <v>8</v>
      </c>
      <c r="J23" s="133" t="s">
        <v>9</v>
      </c>
      <c r="K23" s="134"/>
      <c r="L23" s="135" t="s">
        <v>328</v>
      </c>
      <c r="M23" s="124" t="s">
        <v>327</v>
      </c>
      <c r="N23" s="136" t="s">
        <v>347</v>
      </c>
      <c r="O23" s="137"/>
    </row>
    <row r="24" spans="1:18" ht="19.899999999999999" customHeight="1">
      <c r="A24" s="1103"/>
      <c r="B24" s="1087"/>
      <c r="C24" s="1087"/>
      <c r="D24" s="1087" t="s">
        <v>121</v>
      </c>
      <c r="E24" s="1087"/>
      <c r="F24" s="1087" t="s">
        <v>122</v>
      </c>
      <c r="G24" s="1087"/>
      <c r="H24" s="117" t="s">
        <v>15</v>
      </c>
      <c r="I24" s="117" t="s">
        <v>16</v>
      </c>
      <c r="J24" s="133" t="s">
        <v>17</v>
      </c>
      <c r="K24" s="126" t="s">
        <v>277</v>
      </c>
      <c r="L24" s="138" t="s">
        <v>333</v>
      </c>
      <c r="M24" s="117" t="s">
        <v>332</v>
      </c>
      <c r="N24" s="117" t="s">
        <v>348</v>
      </c>
      <c r="O24" s="139"/>
    </row>
    <row r="25" spans="1:18" ht="19.899999999999999" customHeight="1">
      <c r="A25" s="1485"/>
      <c r="B25" s="1481"/>
      <c r="C25" s="1481"/>
      <c r="D25" s="1481"/>
      <c r="E25" s="1481"/>
      <c r="F25" s="1481"/>
      <c r="G25" s="1481"/>
      <c r="H25" s="118"/>
      <c r="I25" s="118"/>
      <c r="J25" s="140"/>
      <c r="K25" s="128"/>
      <c r="L25" s="141"/>
      <c r="M25" s="118"/>
      <c r="N25" s="118"/>
      <c r="O25" s="142"/>
    </row>
    <row r="26" spans="1:18" ht="19.899999999999999" customHeight="1">
      <c r="A26" s="1557">
        <f>A10+1</f>
        <v>15</v>
      </c>
      <c r="B26" s="1207" t="s">
        <v>349</v>
      </c>
      <c r="C26" s="108" t="str">
        <f>VLOOKUP(B26,'ships name'!A:C,2,FALSE)</f>
        <v>COSCO PORTUGAL</v>
      </c>
      <c r="D26" s="1164" t="str">
        <f>TEXT(LEFT(F26,3)-1,"000")&amp;"E"</f>
        <v>046E</v>
      </c>
      <c r="E26" s="1164"/>
      <c r="F26" s="1549" t="s">
        <v>350</v>
      </c>
      <c r="G26" s="1164"/>
      <c r="H26" s="1498">
        <f>I26-1</f>
        <v>42834</v>
      </c>
      <c r="I26" s="1150">
        <f>J26</f>
        <v>42835</v>
      </c>
      <c r="J26" s="1232">
        <v>42835</v>
      </c>
      <c r="K26" s="1574">
        <f>J26+6</f>
        <v>42841</v>
      </c>
      <c r="L26" s="1575">
        <f>J26+27</f>
        <v>42862</v>
      </c>
      <c r="M26" s="1581">
        <f>J26+32</f>
        <v>42867</v>
      </c>
      <c r="N26" s="1581">
        <f>J26+35</f>
        <v>42870</v>
      </c>
      <c r="O26" s="1582"/>
    </row>
    <row r="27" spans="1:18" ht="19.899999999999999" customHeight="1">
      <c r="A27" s="1558"/>
      <c r="B27" s="1164"/>
      <c r="C27" s="109" t="str">
        <f>VLOOKUP(B26,'ships name'!A:C,3,FALSE)</f>
        <v>中远葡萄牙</v>
      </c>
      <c r="D27" s="1164"/>
      <c r="E27" s="1164"/>
      <c r="F27" s="1164"/>
      <c r="G27" s="1164"/>
      <c r="H27" s="1498"/>
      <c r="I27" s="1225"/>
      <c r="J27" s="1221"/>
      <c r="K27" s="1572"/>
      <c r="L27" s="1576"/>
      <c r="M27" s="1150"/>
      <c r="N27" s="1150"/>
      <c r="O27" s="1232"/>
    </row>
    <row r="28" spans="1:18" ht="19.899999999999999" customHeight="1">
      <c r="A28" s="1554">
        <f>A12+1</f>
        <v>16</v>
      </c>
      <c r="B28" s="1151" t="s">
        <v>351</v>
      </c>
      <c r="C28" s="110" t="str">
        <f>VLOOKUP(B28,'ships name'!A:C,2,FALSE)</f>
        <v xml:space="preserve">COSCO NETHERLANDS </v>
      </c>
      <c r="D28" s="1164" t="str">
        <f>TEXT(LEFT(F28,3)-1,"000")&amp;"E"</f>
        <v>003E</v>
      </c>
      <c r="E28" s="1164"/>
      <c r="F28" s="1549" t="s">
        <v>352</v>
      </c>
      <c r="G28" s="1164"/>
      <c r="H28" s="1498">
        <f>H26+7</f>
        <v>42841</v>
      </c>
      <c r="I28" s="1150">
        <f>I26+7</f>
        <v>42842</v>
      </c>
      <c r="J28" s="1232">
        <f>J26+7</f>
        <v>42842</v>
      </c>
      <c r="K28" s="1571">
        <f>J28+6</f>
        <v>42848</v>
      </c>
      <c r="L28" s="1577">
        <f>J28+27</f>
        <v>42869</v>
      </c>
      <c r="M28" s="1149">
        <f>J28+32</f>
        <v>42874</v>
      </c>
      <c r="N28" s="1149">
        <f>J28+35</f>
        <v>42877</v>
      </c>
      <c r="O28" s="1422"/>
    </row>
    <row r="29" spans="1:18" ht="19.899999999999999" customHeight="1">
      <c r="A29" s="1555"/>
      <c r="B29" s="1164"/>
      <c r="C29" s="109" t="str">
        <f>VLOOKUP(B28,'ships name'!A:C,3,FALSE)</f>
        <v>中远荷兰</v>
      </c>
      <c r="D29" s="1164"/>
      <c r="E29" s="1164"/>
      <c r="F29" s="1164"/>
      <c r="G29" s="1164"/>
      <c r="H29" s="1498"/>
      <c r="I29" s="1225"/>
      <c r="J29" s="1221"/>
      <c r="K29" s="1572"/>
      <c r="L29" s="1576"/>
      <c r="M29" s="1150"/>
      <c r="N29" s="1150"/>
      <c r="O29" s="1232"/>
    </row>
    <row r="30" spans="1:18" ht="19.899999999999999" customHeight="1">
      <c r="A30" s="1554">
        <f>A14+1</f>
        <v>17</v>
      </c>
      <c r="B30" s="1164" t="s">
        <v>353</v>
      </c>
      <c r="C30" s="110" t="str">
        <f>VLOOKUP(B30,'ships name'!A:C,2,FALSE)</f>
        <v xml:space="preserve">CSCL SATURN </v>
      </c>
      <c r="D30" s="1164" t="str">
        <f>TEXT(LEFT(F30,3)-1,"000")&amp;"E"</f>
        <v>050E</v>
      </c>
      <c r="E30" s="1164"/>
      <c r="F30" s="1549" t="s">
        <v>354</v>
      </c>
      <c r="G30" s="1164"/>
      <c r="H30" s="1498">
        <f>H28+7</f>
        <v>42848</v>
      </c>
      <c r="I30" s="1150">
        <f>I28+7</f>
        <v>42849</v>
      </c>
      <c r="J30" s="1232">
        <f>J28+7</f>
        <v>42849</v>
      </c>
      <c r="K30" s="1571">
        <f>J30+6</f>
        <v>42855</v>
      </c>
      <c r="L30" s="1577">
        <f>J30+27</f>
        <v>42876</v>
      </c>
      <c r="M30" s="1149">
        <f>J30+32</f>
        <v>42881</v>
      </c>
      <c r="N30" s="1149">
        <f>J30+35</f>
        <v>42884</v>
      </c>
      <c r="O30" s="1422"/>
    </row>
    <row r="31" spans="1:18" ht="19.899999999999999" customHeight="1">
      <c r="A31" s="1555"/>
      <c r="B31" s="1164"/>
      <c r="C31" s="109" t="str">
        <f>VLOOKUP(B30,'ships name'!A:C,3,FALSE)</f>
        <v>中海土星</v>
      </c>
      <c r="D31" s="1164"/>
      <c r="E31" s="1164"/>
      <c r="F31" s="1164"/>
      <c r="G31" s="1164"/>
      <c r="H31" s="1498"/>
      <c r="I31" s="1225"/>
      <c r="J31" s="1221"/>
      <c r="K31" s="1572"/>
      <c r="L31" s="1576"/>
      <c r="M31" s="1150"/>
      <c r="N31" s="1150"/>
      <c r="O31" s="1232"/>
    </row>
    <row r="32" spans="1:18" ht="19.899999999999999" customHeight="1">
      <c r="A32" s="1554">
        <f>A16+1</f>
        <v>18</v>
      </c>
      <c r="B32" s="1164" t="s">
        <v>27</v>
      </c>
      <c r="C32" s="110" t="str">
        <f>VLOOKUP(B32,'ships name'!A:C,2,FALSE)</f>
        <v>TO BE ADVISED</v>
      </c>
      <c r="D32" s="1164" t="str">
        <f>TEXT(LEFT(F32,3)-1,"000")&amp;"E"</f>
        <v>052E</v>
      </c>
      <c r="E32" s="1164"/>
      <c r="F32" s="1549" t="s">
        <v>355</v>
      </c>
      <c r="G32" s="1164"/>
      <c r="H32" s="1498">
        <f>H30+7</f>
        <v>42855</v>
      </c>
      <c r="I32" s="1150">
        <f>I30+7</f>
        <v>42856</v>
      </c>
      <c r="J32" s="1232">
        <f>J30+7</f>
        <v>42856</v>
      </c>
      <c r="K32" s="1571">
        <f>J32+6</f>
        <v>42862</v>
      </c>
      <c r="L32" s="1577">
        <f>J32+27</f>
        <v>42883</v>
      </c>
      <c r="M32" s="1149">
        <f>J32+32</f>
        <v>42888</v>
      </c>
      <c r="N32" s="1149">
        <f>J32+35</f>
        <v>42891</v>
      </c>
      <c r="O32" s="1422"/>
    </row>
    <row r="33" spans="1:18" ht="19.899999999999999" customHeight="1">
      <c r="A33" s="1555"/>
      <c r="B33" s="1164"/>
      <c r="C33" s="109" t="str">
        <f>VLOOKUP(B32,'ships name'!A:C,3,FALSE)</f>
        <v>TO BE ADVISED</v>
      </c>
      <c r="D33" s="1164"/>
      <c r="E33" s="1164"/>
      <c r="F33" s="1164"/>
      <c r="G33" s="1164"/>
      <c r="H33" s="1498"/>
      <c r="I33" s="1225"/>
      <c r="J33" s="1221"/>
      <c r="K33" s="1572"/>
      <c r="L33" s="1576"/>
      <c r="M33" s="1150"/>
      <c r="N33" s="1150"/>
      <c r="O33" s="1232"/>
    </row>
    <row r="34" spans="1:18" ht="19.899999999999999" customHeight="1">
      <c r="A34" s="1554">
        <f>A18+1</f>
        <v>19</v>
      </c>
      <c r="B34" s="1164" t="s">
        <v>356</v>
      </c>
      <c r="C34" s="110" t="str">
        <f>VLOOKUP(B34,'ships name'!A:C,2,FALSE)</f>
        <v>COSCO BELGIUM</v>
      </c>
      <c r="D34" s="1157" t="str">
        <f>TEXT(LEFT(F34,3)-1,"000")&amp;"E"</f>
        <v>054E</v>
      </c>
      <c r="E34" s="1164"/>
      <c r="F34" s="1494" t="s">
        <v>357</v>
      </c>
      <c r="G34" s="1164"/>
      <c r="H34" s="1498">
        <f>H32+7</f>
        <v>42862</v>
      </c>
      <c r="I34" s="1225">
        <f>I32+7</f>
        <v>42863</v>
      </c>
      <c r="J34" s="1221">
        <f>J32+7</f>
        <v>42863</v>
      </c>
      <c r="K34" s="1571">
        <f>J34+6</f>
        <v>42869</v>
      </c>
      <c r="L34" s="1577">
        <f>J34+27</f>
        <v>42890</v>
      </c>
      <c r="M34" s="1149">
        <f>J34+32</f>
        <v>42895</v>
      </c>
      <c r="N34" s="1149">
        <f>J34+35</f>
        <v>42898</v>
      </c>
      <c r="O34" s="1583"/>
    </row>
    <row r="35" spans="1:18" ht="19.899999999999999" customHeight="1">
      <c r="A35" s="1556"/>
      <c r="B35" s="1200"/>
      <c r="C35" s="111" t="str">
        <f>VLOOKUP(B34,'ships name'!A:C,3,FALSE)</f>
        <v>中远比利时</v>
      </c>
      <c r="D35" s="1160"/>
      <c r="E35" s="1200"/>
      <c r="F35" s="1200"/>
      <c r="G35" s="1200"/>
      <c r="H35" s="1499"/>
      <c r="I35" s="1496"/>
      <c r="J35" s="1235"/>
      <c r="K35" s="1573"/>
      <c r="L35" s="1578"/>
      <c r="M35" s="1211"/>
      <c r="N35" s="1211"/>
      <c r="O35" s="1584"/>
    </row>
    <row r="36" spans="1:18" ht="19.899999999999999" customHeight="1" thickBot="1">
      <c r="A36" s="119"/>
      <c r="B36" s="120"/>
      <c r="C36" s="120"/>
      <c r="D36" s="120"/>
      <c r="E36" s="120"/>
      <c r="F36" s="120"/>
      <c r="G36" s="120"/>
      <c r="H36" s="121"/>
      <c r="I36" s="121"/>
      <c r="J36" s="121"/>
      <c r="K36" s="121"/>
      <c r="L36" s="121"/>
      <c r="M36" s="121"/>
      <c r="N36" s="121"/>
      <c r="O36" s="121"/>
    </row>
    <row r="37" spans="1:18" s="100" customFormat="1" ht="25.9" customHeight="1" thickBot="1">
      <c r="A37" s="1181" t="s">
        <v>358</v>
      </c>
      <c r="B37" s="1182"/>
      <c r="C37" s="1182"/>
      <c r="D37" s="1210" t="s">
        <v>3089</v>
      </c>
      <c r="E37" s="1210"/>
      <c r="F37" s="1210"/>
      <c r="G37" s="1210"/>
      <c r="H37" s="1210" t="s">
        <v>3087</v>
      </c>
      <c r="I37" s="1210"/>
      <c r="J37" s="1210"/>
      <c r="K37" s="143"/>
      <c r="L37" s="1185" t="s">
        <v>2</v>
      </c>
      <c r="M37" s="1186"/>
      <c r="N37" s="1186"/>
      <c r="O37" s="1186"/>
      <c r="P37" s="1236"/>
    </row>
    <row r="38" spans="1:18" ht="19.899999999999999" customHeight="1">
      <c r="A38" s="1103" t="s">
        <v>3</v>
      </c>
      <c r="B38" s="1087" t="s">
        <v>4</v>
      </c>
      <c r="C38" s="1087" t="s">
        <v>5</v>
      </c>
      <c r="D38" s="1087" t="s">
        <v>6</v>
      </c>
      <c r="E38" s="1087"/>
      <c r="F38" s="1087"/>
      <c r="G38" s="1087"/>
      <c r="H38" s="117" t="s">
        <v>7</v>
      </c>
      <c r="I38" s="117" t="s">
        <v>8</v>
      </c>
      <c r="J38" s="133" t="s">
        <v>9</v>
      </c>
      <c r="K38" s="144"/>
      <c r="L38" s="135" t="s">
        <v>328</v>
      </c>
      <c r="M38" s="136" t="s">
        <v>327</v>
      </c>
      <c r="N38" s="136" t="s">
        <v>29</v>
      </c>
      <c r="O38" s="145" t="s">
        <v>29</v>
      </c>
      <c r="P38" s="146" t="s">
        <v>29</v>
      </c>
    </row>
    <row r="39" spans="1:18" ht="19.899999999999999" customHeight="1">
      <c r="A39" s="1103"/>
      <c r="B39" s="1087"/>
      <c r="C39" s="1087"/>
      <c r="D39" s="1087" t="s">
        <v>121</v>
      </c>
      <c r="E39" s="1087"/>
      <c r="F39" s="1087" t="s">
        <v>122</v>
      </c>
      <c r="G39" s="1087"/>
      <c r="H39" s="117" t="s">
        <v>15</v>
      </c>
      <c r="I39" s="117" t="s">
        <v>16</v>
      </c>
      <c r="J39" s="133" t="s">
        <v>17</v>
      </c>
      <c r="K39" s="126" t="s">
        <v>277</v>
      </c>
      <c r="L39" s="138" t="s">
        <v>335</v>
      </c>
      <c r="M39" s="138" t="s">
        <v>333</v>
      </c>
      <c r="N39" s="117" t="s">
        <v>332</v>
      </c>
      <c r="O39" s="117" t="s">
        <v>348</v>
      </c>
      <c r="P39" s="147" t="s">
        <v>359</v>
      </c>
      <c r="Q39" s="103" t="s">
        <v>292</v>
      </c>
      <c r="R39" s="103" t="s">
        <v>29</v>
      </c>
    </row>
    <row r="40" spans="1:18" ht="19.899999999999999" customHeight="1" thickBot="1">
      <c r="A40" s="1485"/>
      <c r="B40" s="1481"/>
      <c r="C40" s="1481"/>
      <c r="D40" s="1481"/>
      <c r="E40" s="1481"/>
      <c r="F40" s="1481"/>
      <c r="G40" s="1481"/>
      <c r="H40" s="118" t="s">
        <v>521</v>
      </c>
      <c r="I40" s="140"/>
      <c r="J40" s="140"/>
      <c r="K40" s="128"/>
      <c r="L40" s="141" t="s">
        <v>67</v>
      </c>
      <c r="M40" s="118" t="s">
        <v>68</v>
      </c>
      <c r="N40" s="118" t="s">
        <v>360</v>
      </c>
      <c r="O40" s="148" t="s">
        <v>234</v>
      </c>
      <c r="P40" s="149" t="s">
        <v>361</v>
      </c>
    </row>
    <row r="41" spans="1:18" ht="19.899999999999999" customHeight="1">
      <c r="A41" s="1204">
        <f>A10</f>
        <v>14</v>
      </c>
      <c r="B41" s="1207" t="s">
        <v>362</v>
      </c>
      <c r="C41" s="108" t="str">
        <f>VLOOKUP(B41,'ships name'!A:C,2,FALSE)</f>
        <v>CMA CGM AMERIGO VESPUCCI</v>
      </c>
      <c r="D41" s="1164" t="str">
        <f>TEXT(LEFT(F41,3)-1,"000")&amp;"E"</f>
        <v>010E</v>
      </c>
      <c r="E41" s="1164"/>
      <c r="F41" s="1553" t="s">
        <v>363</v>
      </c>
      <c r="G41" s="1151"/>
      <c r="H41" s="1150">
        <f>I41-1</f>
        <v>42829</v>
      </c>
      <c r="I41" s="1150">
        <f>J41-1</f>
        <v>42830</v>
      </c>
      <c r="J41" s="1232">
        <v>42831</v>
      </c>
      <c r="K41" s="1574">
        <f>J41+10</f>
        <v>42841</v>
      </c>
      <c r="L41" s="1575">
        <f>J41+30</f>
        <v>42861</v>
      </c>
      <c r="M41" s="1581">
        <f>J41+32</f>
        <v>42863</v>
      </c>
      <c r="N41" s="1581">
        <f>J41+34</f>
        <v>42865</v>
      </c>
      <c r="O41" s="1585">
        <f>J41+38</f>
        <v>42869</v>
      </c>
      <c r="P41" s="1582">
        <f>J41+47</f>
        <v>42878</v>
      </c>
    </row>
    <row r="42" spans="1:18" ht="19.899999999999999" customHeight="1">
      <c r="A42" s="1201"/>
      <c r="B42" s="1164"/>
      <c r="C42" s="109" t="str">
        <f>VLOOKUP(B41,'ships name'!A:C,3,FALSE)</f>
        <v>达飞韦斯普奇</v>
      </c>
      <c r="D42" s="1164"/>
      <c r="E42" s="1164"/>
      <c r="F42" s="1164"/>
      <c r="G42" s="1164"/>
      <c r="H42" s="1225"/>
      <c r="I42" s="1225"/>
      <c r="J42" s="1221"/>
      <c r="K42" s="1572"/>
      <c r="L42" s="1576"/>
      <c r="M42" s="1150"/>
      <c r="N42" s="1150"/>
      <c r="O42" s="1501"/>
      <c r="P42" s="1232"/>
    </row>
    <row r="43" spans="1:18" ht="19.899999999999999" customHeight="1">
      <c r="A43" s="1204" t="str">
        <f>A12</f>
        <v>15</v>
      </c>
      <c r="B43" s="1151" t="s">
        <v>364</v>
      </c>
      <c r="C43" s="110" t="str">
        <f>VLOOKUP(B43,'ships name'!A:C,2,FALSE)</f>
        <v>CMA CGM ALASKA</v>
      </c>
      <c r="D43" s="1164" t="str">
        <f>TEXT(LEFT(F43,3)-1,"000")&amp;"E"</f>
        <v>012E</v>
      </c>
      <c r="E43" s="1164"/>
      <c r="F43" s="1549" t="s">
        <v>341</v>
      </c>
      <c r="G43" s="1151"/>
      <c r="H43" s="1374">
        <f>H41+7</f>
        <v>42836</v>
      </c>
      <c r="I43" s="1374">
        <f>H43+1</f>
        <v>42837</v>
      </c>
      <c r="J43" s="1422">
        <f>J41+7</f>
        <v>42838</v>
      </c>
      <c r="K43" s="1571">
        <f>J43+10</f>
        <v>42848</v>
      </c>
      <c r="L43" s="1577">
        <f>J43+30</f>
        <v>42868</v>
      </c>
      <c r="M43" s="1149">
        <f>J43+32</f>
        <v>42870</v>
      </c>
      <c r="N43" s="1149">
        <f>J43+34</f>
        <v>42872</v>
      </c>
      <c r="O43" s="1374">
        <f>J43+38</f>
        <v>42876</v>
      </c>
      <c r="P43" s="1422">
        <f>J43+47</f>
        <v>42885</v>
      </c>
    </row>
    <row r="44" spans="1:18" ht="19.899999999999999" customHeight="1">
      <c r="A44" s="1201"/>
      <c r="B44" s="1164"/>
      <c r="C44" s="109">
        <f>VLOOKUP(B43,'ships name'!A:C,3,FALSE)</f>
        <v>0</v>
      </c>
      <c r="D44" s="1164"/>
      <c r="E44" s="1164"/>
      <c r="F44" s="1164"/>
      <c r="G44" s="1164"/>
      <c r="H44" s="1501"/>
      <c r="I44" s="1501"/>
      <c r="J44" s="1232"/>
      <c r="K44" s="1572"/>
      <c r="L44" s="1576"/>
      <c r="M44" s="1150"/>
      <c r="N44" s="1150"/>
      <c r="O44" s="1501"/>
      <c r="P44" s="1232"/>
    </row>
    <row r="45" spans="1:18" ht="19.899999999999999" customHeight="1">
      <c r="A45" s="1204" t="str">
        <f>A14</f>
        <v>16</v>
      </c>
      <c r="B45" s="1151" t="s">
        <v>365</v>
      </c>
      <c r="C45" s="110" t="str">
        <f>VLOOKUP(B45,'ships name'!A:C,2,FALSE)</f>
        <v>CMA CGM LAPEROUSE</v>
      </c>
      <c r="D45" s="1164" t="str">
        <f>TEXT(LEFT(F45,3)-1,"000")&amp;"E"</f>
        <v>014E</v>
      </c>
      <c r="E45" s="1164"/>
      <c r="F45" s="1151" t="s">
        <v>366</v>
      </c>
      <c r="G45" s="1225"/>
      <c r="H45" s="1374">
        <f>H43+7</f>
        <v>42843</v>
      </c>
      <c r="I45" s="1374">
        <f>H45+1</f>
        <v>42844</v>
      </c>
      <c r="J45" s="1422">
        <f>J43+7</f>
        <v>42845</v>
      </c>
      <c r="K45" s="1571">
        <f>J45+10</f>
        <v>42855</v>
      </c>
      <c r="L45" s="1149">
        <f>J45+30</f>
        <v>42875</v>
      </c>
      <c r="M45" s="1149">
        <f>J45+32</f>
        <v>42877</v>
      </c>
      <c r="N45" s="1149">
        <f>J45+34</f>
        <v>42879</v>
      </c>
      <c r="O45" s="1374">
        <f>J45+38</f>
        <v>42883</v>
      </c>
      <c r="P45" s="1422">
        <f>J45+47</f>
        <v>42892</v>
      </c>
    </row>
    <row r="46" spans="1:18" ht="19.899999999999999" customHeight="1">
      <c r="A46" s="1201"/>
      <c r="B46" s="1164"/>
      <c r="C46" s="109" t="str">
        <f>VLOOKUP(B45,'ships name'!A:C,3,FALSE)</f>
        <v>达飞拉彼鲁兹</v>
      </c>
      <c r="D46" s="1164"/>
      <c r="E46" s="1164"/>
      <c r="F46" s="1164"/>
      <c r="G46" s="1225"/>
      <c r="H46" s="1501"/>
      <c r="I46" s="1501"/>
      <c r="J46" s="1232"/>
      <c r="K46" s="1572"/>
      <c r="L46" s="1150"/>
      <c r="M46" s="1150"/>
      <c r="N46" s="1150"/>
      <c r="O46" s="1501"/>
      <c r="P46" s="1232"/>
    </row>
    <row r="47" spans="1:18" ht="19.899999999999999" customHeight="1">
      <c r="A47" s="1204" t="str">
        <f>A16</f>
        <v>17</v>
      </c>
      <c r="B47" s="1151"/>
      <c r="C47" s="110" t="e">
        <f>VLOOKUP(B47,'ships name'!A:C,2,FALSE)</f>
        <v>#N/A</v>
      </c>
      <c r="D47" s="1164" t="str">
        <f>TEXT(LEFT(F47,3)-1,"000")&amp;"E"</f>
        <v>017E</v>
      </c>
      <c r="E47" s="1164"/>
      <c r="F47" s="1151" t="s">
        <v>367</v>
      </c>
      <c r="G47" s="1225"/>
      <c r="H47" s="1374">
        <f>H45+7</f>
        <v>42850</v>
      </c>
      <c r="I47" s="1374">
        <f>H47+1</f>
        <v>42851</v>
      </c>
      <c r="J47" s="1422">
        <f>J45+7</f>
        <v>42852</v>
      </c>
      <c r="K47" s="1571">
        <f>J47+10</f>
        <v>42862</v>
      </c>
      <c r="L47" s="1149">
        <f>J47+30</f>
        <v>42882</v>
      </c>
      <c r="M47" s="1149">
        <f>J47+32</f>
        <v>42884</v>
      </c>
      <c r="N47" s="1149">
        <f>J47+34</f>
        <v>42886</v>
      </c>
      <c r="O47" s="1374">
        <f>J47+38</f>
        <v>42890</v>
      </c>
      <c r="P47" s="1422">
        <f>J47+47</f>
        <v>42899</v>
      </c>
    </row>
    <row r="48" spans="1:18" ht="19.899999999999999" customHeight="1">
      <c r="A48" s="1201"/>
      <c r="B48" s="1164"/>
      <c r="C48" s="109" t="e">
        <f>VLOOKUP(B47,'ships name'!A:C,3,FALSE)</f>
        <v>#N/A</v>
      </c>
      <c r="D48" s="1164"/>
      <c r="E48" s="1164"/>
      <c r="F48" s="1164"/>
      <c r="G48" s="1225"/>
      <c r="H48" s="1501"/>
      <c r="I48" s="1501"/>
      <c r="J48" s="1232"/>
      <c r="K48" s="1572"/>
      <c r="L48" s="1150"/>
      <c r="M48" s="1150"/>
      <c r="N48" s="1150"/>
      <c r="O48" s="1501"/>
      <c r="P48" s="1232"/>
    </row>
    <row r="49" spans="1:17" ht="19.899999999999999" customHeight="1">
      <c r="A49" s="1204" t="str">
        <f>A18</f>
        <v>18</v>
      </c>
      <c r="B49" s="1151" t="s">
        <v>368</v>
      </c>
      <c r="C49" s="110" t="str">
        <f>VLOOKUP(B49,'ships name'!A:C,2,FALSE)</f>
        <v>APL Merlion</v>
      </c>
      <c r="D49" s="1157" t="str">
        <f>TEXT(LEFT(F49,3)-1,"000")&amp;"E"</f>
        <v>017E</v>
      </c>
      <c r="E49" s="1164"/>
      <c r="F49" s="1494" t="s">
        <v>367</v>
      </c>
      <c r="G49" s="1164"/>
      <c r="H49" s="1225">
        <f>H47+7</f>
        <v>42857</v>
      </c>
      <c r="I49" s="1225">
        <f>H49+1</f>
        <v>42858</v>
      </c>
      <c r="J49" s="1221">
        <f>J47+7</f>
        <v>42859</v>
      </c>
      <c r="K49" s="1571">
        <f>J49+10</f>
        <v>42869</v>
      </c>
      <c r="L49" s="1579">
        <f>J49+30</f>
        <v>42889</v>
      </c>
      <c r="M49" s="1149">
        <f>J49+32</f>
        <v>42891</v>
      </c>
      <c r="N49" s="1149">
        <f>J49+34</f>
        <v>42893</v>
      </c>
      <c r="O49" s="1374">
        <f>J49+38</f>
        <v>42897</v>
      </c>
      <c r="P49" s="1422">
        <f>J49+47</f>
        <v>42906</v>
      </c>
    </row>
    <row r="50" spans="1:17" ht="19.899999999999999" customHeight="1" thickBot="1">
      <c r="A50" s="1201"/>
      <c r="B50" s="1200"/>
      <c r="C50" s="111" t="str">
        <f>VLOOKUP(B49,'ships name'!A:C,3,FALSE)</f>
        <v>美总默林</v>
      </c>
      <c r="D50" s="1160"/>
      <c r="E50" s="1200"/>
      <c r="F50" s="1200"/>
      <c r="G50" s="1200"/>
      <c r="H50" s="1496"/>
      <c r="I50" s="1496"/>
      <c r="J50" s="1235"/>
      <c r="K50" s="1573"/>
      <c r="L50" s="1580"/>
      <c r="M50" s="1211"/>
      <c r="N50" s="1211"/>
      <c r="O50" s="1505"/>
      <c r="P50" s="1584"/>
    </row>
    <row r="51" spans="1:17" ht="19.899999999999999" customHeight="1" thickBot="1"/>
    <row r="52" spans="1:17" s="100" customFormat="1" ht="25.9" customHeight="1">
      <c r="A52" s="1181" t="s">
        <v>369</v>
      </c>
      <c r="B52" s="1182"/>
      <c r="C52" s="1182"/>
      <c r="D52" s="1210" t="s">
        <v>3088</v>
      </c>
      <c r="E52" s="1210"/>
      <c r="F52" s="1210"/>
      <c r="G52" s="1210"/>
      <c r="H52" s="1210" t="s">
        <v>3087</v>
      </c>
      <c r="I52" s="1210"/>
      <c r="J52" s="1210"/>
      <c r="K52" s="150"/>
      <c r="L52" s="1546" t="s">
        <v>2</v>
      </c>
      <c r="M52" s="1547"/>
      <c r="N52" s="1547"/>
      <c r="O52" s="1548"/>
      <c r="Q52" s="100">
        <v>1</v>
      </c>
    </row>
    <row r="53" spans="1:17" ht="19.899999999999999" customHeight="1">
      <c r="A53" s="1103" t="s">
        <v>3</v>
      </c>
      <c r="B53" s="1087" t="s">
        <v>4</v>
      </c>
      <c r="C53" s="1087" t="s">
        <v>5</v>
      </c>
      <c r="D53" s="1087" t="s">
        <v>6</v>
      </c>
      <c r="E53" s="1087"/>
      <c r="F53" s="1087"/>
      <c r="G53" s="1087"/>
      <c r="H53" s="117" t="s">
        <v>7</v>
      </c>
      <c r="I53" s="117" t="s">
        <v>8</v>
      </c>
      <c r="J53" s="133" t="s">
        <v>9</v>
      </c>
      <c r="K53" s="144"/>
      <c r="L53" s="136" t="s">
        <v>370</v>
      </c>
      <c r="M53" s="136" t="s">
        <v>29</v>
      </c>
      <c r="N53" s="136" t="s">
        <v>29</v>
      </c>
      <c r="O53" s="137" t="s">
        <v>29</v>
      </c>
    </row>
    <row r="54" spans="1:17" ht="19.899999999999999" customHeight="1">
      <c r="A54" s="1103"/>
      <c r="B54" s="1087"/>
      <c r="C54" s="1087"/>
      <c r="D54" s="1087" t="s">
        <v>121</v>
      </c>
      <c r="E54" s="1087" t="s">
        <v>29</v>
      </c>
      <c r="F54" s="1087" t="s">
        <v>122</v>
      </c>
      <c r="G54" s="1087"/>
      <c r="H54" s="117" t="s">
        <v>15</v>
      </c>
      <c r="I54" s="117" t="s">
        <v>16</v>
      </c>
      <c r="J54" s="133" t="s">
        <v>17</v>
      </c>
      <c r="K54" s="126" t="s">
        <v>277</v>
      </c>
      <c r="L54" s="138" t="s">
        <v>333</v>
      </c>
      <c r="M54" s="117" t="s">
        <v>371</v>
      </c>
      <c r="N54" s="117" t="s">
        <v>372</v>
      </c>
      <c r="O54" s="139" t="s">
        <v>373</v>
      </c>
    </row>
    <row r="55" spans="1:17" ht="19.899999999999999" customHeight="1">
      <c r="A55" s="1485"/>
      <c r="B55" s="1481"/>
      <c r="C55" s="1481"/>
      <c r="D55" s="1481"/>
      <c r="E55" s="1481"/>
      <c r="F55" s="1481"/>
      <c r="G55" s="1481"/>
      <c r="H55" s="118" t="s">
        <v>534</v>
      </c>
      <c r="I55" s="118" t="s">
        <v>54</v>
      </c>
      <c r="J55" s="140" t="s">
        <v>219</v>
      </c>
      <c r="K55" s="128"/>
      <c r="L55" s="141" t="s">
        <v>176</v>
      </c>
      <c r="M55" s="118" t="s">
        <v>173</v>
      </c>
      <c r="N55" s="118" t="s">
        <v>360</v>
      </c>
      <c r="O55" s="142" t="s">
        <v>70</v>
      </c>
    </row>
    <row r="56" spans="1:17" ht="19.899999999999999" customHeight="1">
      <c r="A56" s="1204">
        <v>14</v>
      </c>
      <c r="B56" s="1207" t="s">
        <v>374</v>
      </c>
      <c r="C56" s="108" t="e">
        <f>VLOOKUP(B56,'ships name'!A:C,2,FALSE)</f>
        <v>#N/A</v>
      </c>
      <c r="D56" s="1207"/>
      <c r="E56" s="1207"/>
      <c r="F56" s="1493" t="s">
        <v>363</v>
      </c>
      <c r="G56" s="1164"/>
      <c r="H56" s="1225">
        <f>I56-1</f>
        <v>42828</v>
      </c>
      <c r="I56" s="1150">
        <f>J56-2</f>
        <v>42829</v>
      </c>
      <c r="J56" s="1232">
        <v>42831</v>
      </c>
      <c r="K56" s="1571">
        <f>J56+7</f>
        <v>42838</v>
      </c>
      <c r="L56" s="1577">
        <f>J56+29</f>
        <v>42860</v>
      </c>
      <c r="M56" s="1149">
        <f>J56+33</f>
        <v>42864</v>
      </c>
      <c r="N56" s="1149">
        <f>J56+37</f>
        <v>42868</v>
      </c>
      <c r="O56" s="1422">
        <f>J56+27</f>
        <v>42858</v>
      </c>
    </row>
    <row r="57" spans="1:17" ht="19.899999999999999" customHeight="1">
      <c r="A57" s="1201"/>
      <c r="B57" s="1164"/>
      <c r="C57" s="109" t="e">
        <f>VLOOKUP(B56,'ships name'!A:C,3,FALSE)</f>
        <v>#N/A</v>
      </c>
      <c r="D57" s="1157"/>
      <c r="E57" s="1157"/>
      <c r="F57" s="1549"/>
      <c r="G57" s="1164"/>
      <c r="H57" s="1225"/>
      <c r="I57" s="1225"/>
      <c r="J57" s="1221"/>
      <c r="K57" s="1572"/>
      <c r="L57" s="1576"/>
      <c r="M57" s="1150"/>
      <c r="N57" s="1150"/>
      <c r="O57" s="1232"/>
    </row>
    <row r="58" spans="1:17" ht="19.899999999999999" customHeight="1">
      <c r="A58" s="1204">
        <v>15</v>
      </c>
      <c r="B58" s="1164"/>
      <c r="C58" s="110" t="e">
        <f>VLOOKUP(B58,'ships name'!A:C,2,FALSE)</f>
        <v>#N/A</v>
      </c>
      <c r="D58" s="1164"/>
      <c r="E58" s="1164"/>
      <c r="F58" s="1494"/>
      <c r="G58" s="1164"/>
      <c r="H58" s="1225">
        <f>H56+7</f>
        <v>42835</v>
      </c>
      <c r="I58" s="1150">
        <f>H58+1</f>
        <v>42836</v>
      </c>
      <c r="J58" s="1232">
        <f>J56+7</f>
        <v>42838</v>
      </c>
      <c r="K58" s="1571">
        <f>J58+7</f>
        <v>42845</v>
      </c>
      <c r="L58" s="1577">
        <f>J58+29</f>
        <v>42867</v>
      </c>
      <c r="M58" s="1149">
        <f>J58+33</f>
        <v>42871</v>
      </c>
      <c r="N58" s="1149">
        <f>J58+37</f>
        <v>42875</v>
      </c>
      <c r="O58" s="1422">
        <f>J58+27</f>
        <v>42865</v>
      </c>
    </row>
    <row r="59" spans="1:17" ht="19.899999999999999" customHeight="1">
      <c r="A59" s="1201"/>
      <c r="B59" s="1164"/>
      <c r="C59" s="109" t="e">
        <f>VLOOKUP(B58,'ships name'!A:C,3,FALSE)</f>
        <v>#N/A</v>
      </c>
      <c r="D59" s="1164"/>
      <c r="E59" s="1164"/>
      <c r="F59" s="1164"/>
      <c r="G59" s="1164"/>
      <c r="H59" s="1225"/>
      <c r="I59" s="1225"/>
      <c r="J59" s="1221"/>
      <c r="K59" s="1572"/>
      <c r="L59" s="1576"/>
      <c r="M59" s="1150"/>
      <c r="N59" s="1150"/>
      <c r="O59" s="1232"/>
    </row>
    <row r="60" spans="1:17" ht="19.899999999999999" customHeight="1">
      <c r="A60" s="1204">
        <v>16</v>
      </c>
      <c r="B60" s="1164"/>
      <c r="C60" s="110" t="e">
        <f>VLOOKUP(B60,'ships name'!A:C,2,FALSE)</f>
        <v>#N/A</v>
      </c>
      <c r="D60" s="1164"/>
      <c r="E60" s="1164"/>
      <c r="F60" s="1494"/>
      <c r="G60" s="1164"/>
      <c r="H60" s="1225">
        <f>H58+7</f>
        <v>42842</v>
      </c>
      <c r="I60" s="1150">
        <f>H60+1</f>
        <v>42843</v>
      </c>
      <c r="J60" s="1232">
        <f>J58+7</f>
        <v>42845</v>
      </c>
      <c r="K60" s="1571">
        <f>J60+7</f>
        <v>42852</v>
      </c>
      <c r="L60" s="1577">
        <f>J60+29</f>
        <v>42874</v>
      </c>
      <c r="M60" s="1149">
        <f>J60+33</f>
        <v>42878</v>
      </c>
      <c r="N60" s="1149">
        <f>J60+37</f>
        <v>42882</v>
      </c>
      <c r="O60" s="1422">
        <f>J60+27</f>
        <v>42872</v>
      </c>
    </row>
    <row r="61" spans="1:17" ht="19.899999999999999" customHeight="1">
      <c r="A61" s="1201"/>
      <c r="B61" s="1164"/>
      <c r="C61" s="109" t="e">
        <f>VLOOKUP(B60,'ships name'!A:C,3,FALSE)</f>
        <v>#N/A</v>
      </c>
      <c r="D61" s="1164"/>
      <c r="E61" s="1164"/>
      <c r="F61" s="1164"/>
      <c r="G61" s="1164"/>
      <c r="H61" s="1225"/>
      <c r="I61" s="1225"/>
      <c r="J61" s="1221"/>
      <c r="K61" s="1572"/>
      <c r="L61" s="1576"/>
      <c r="M61" s="1150"/>
      <c r="N61" s="1150"/>
      <c r="O61" s="1232"/>
    </row>
    <row r="62" spans="1:17" ht="19.899999999999999" customHeight="1">
      <c r="A62" s="1204">
        <v>17</v>
      </c>
      <c r="B62" s="1164"/>
      <c r="C62" s="110" t="e">
        <f>VLOOKUP(B62,'ships name'!A:C,2,FALSE)</f>
        <v>#N/A</v>
      </c>
      <c r="D62" s="1164"/>
      <c r="E62" s="1164"/>
      <c r="F62" s="1494"/>
      <c r="G62" s="1164"/>
      <c r="H62" s="1225">
        <f>H60+7</f>
        <v>42849</v>
      </c>
      <c r="I62" s="1150">
        <f>H62+1</f>
        <v>42850</v>
      </c>
      <c r="J62" s="1232">
        <f>J60+7</f>
        <v>42852</v>
      </c>
      <c r="K62" s="1571">
        <f>J62+7</f>
        <v>42859</v>
      </c>
      <c r="L62" s="1577">
        <f>J62+29</f>
        <v>42881</v>
      </c>
      <c r="M62" s="1149">
        <f>J62+33</f>
        <v>42885</v>
      </c>
      <c r="N62" s="1149">
        <f>J62+37</f>
        <v>42889</v>
      </c>
      <c r="O62" s="1422">
        <f>J62+27</f>
        <v>42879</v>
      </c>
    </row>
    <row r="63" spans="1:17" ht="19.899999999999999" customHeight="1">
      <c r="A63" s="1201"/>
      <c r="B63" s="1164"/>
      <c r="C63" s="109" t="e">
        <f>VLOOKUP(B62,'ships name'!A:C,3,FALSE)</f>
        <v>#N/A</v>
      </c>
      <c r="D63" s="1164"/>
      <c r="E63" s="1164"/>
      <c r="F63" s="1164"/>
      <c r="G63" s="1164"/>
      <c r="H63" s="1225"/>
      <c r="I63" s="1225"/>
      <c r="J63" s="1221"/>
      <c r="K63" s="1572"/>
      <c r="L63" s="1576"/>
      <c r="M63" s="1150"/>
      <c r="N63" s="1150"/>
      <c r="O63" s="1232"/>
    </row>
    <row r="64" spans="1:17" ht="19.899999999999999" customHeight="1">
      <c r="A64" s="1204">
        <v>18</v>
      </c>
      <c r="B64" s="1164"/>
      <c r="C64" s="110" t="e">
        <f>VLOOKUP(B64,'ships name'!A:C,2,FALSE)</f>
        <v>#N/A</v>
      </c>
      <c r="D64" s="1151"/>
      <c r="E64" s="1151"/>
      <c r="F64" s="1494"/>
      <c r="G64" s="1164"/>
      <c r="H64" s="1225">
        <f>H62+7</f>
        <v>42856</v>
      </c>
      <c r="I64" s="1225">
        <f>H64+1</f>
        <v>42857</v>
      </c>
      <c r="J64" s="1221">
        <f>J62+7</f>
        <v>42859</v>
      </c>
      <c r="K64" s="1571">
        <f>J64+7</f>
        <v>42866</v>
      </c>
      <c r="L64" s="1577">
        <f>J64+29</f>
        <v>42888</v>
      </c>
      <c r="M64" s="1149">
        <f>J64+33</f>
        <v>42892</v>
      </c>
      <c r="N64" s="1149">
        <f>J64+37</f>
        <v>42896</v>
      </c>
      <c r="O64" s="1422">
        <f>J64+27</f>
        <v>42886</v>
      </c>
    </row>
    <row r="65" spans="1:16" ht="19.899999999999999" customHeight="1" thickBot="1">
      <c r="A65" s="1201"/>
      <c r="B65" s="1200"/>
      <c r="C65" s="111" t="e">
        <f>VLOOKUP(B64,'ships name'!A:C,3,FALSE)</f>
        <v>#N/A</v>
      </c>
      <c r="D65" s="1200"/>
      <c r="E65" s="1200"/>
      <c r="F65" s="1200"/>
      <c r="G65" s="1200"/>
      <c r="H65" s="1496"/>
      <c r="I65" s="1496"/>
      <c r="J65" s="1235"/>
      <c r="K65" s="1572"/>
      <c r="L65" s="1576"/>
      <c r="M65" s="1150"/>
      <c r="N65" s="1150"/>
      <c r="O65" s="1232"/>
    </row>
    <row r="66" spans="1:16" ht="19.899999999999999" customHeight="1" thickBot="1">
      <c r="A66" s="119"/>
      <c r="B66" s="120"/>
      <c r="C66" s="120"/>
      <c r="D66" s="120"/>
      <c r="E66" s="120"/>
      <c r="F66" s="120"/>
      <c r="G66" s="154"/>
      <c r="H66" s="121"/>
      <c r="I66" s="121"/>
      <c r="J66" s="121"/>
      <c r="K66" s="121"/>
      <c r="L66" s="162"/>
      <c r="M66" s="163"/>
      <c r="N66" s="163"/>
      <c r="O66" s="163"/>
    </row>
    <row r="67" spans="1:16" ht="19.899999999999999" customHeight="1">
      <c r="A67" s="1551" t="s">
        <v>375</v>
      </c>
      <c r="B67" s="1552"/>
      <c r="C67" s="1552"/>
      <c r="D67" s="1563" t="s">
        <v>3086</v>
      </c>
      <c r="E67" s="1210"/>
      <c r="F67" s="1210"/>
      <c r="G67" s="1210"/>
      <c r="H67" s="1563" t="s">
        <v>3087</v>
      </c>
      <c r="I67" s="1210"/>
      <c r="J67" s="1210"/>
      <c r="K67" s="143"/>
      <c r="L67" s="1185" t="s">
        <v>2</v>
      </c>
      <c r="M67" s="1186"/>
      <c r="N67" s="1186"/>
      <c r="O67" s="1186"/>
      <c r="P67" s="164"/>
    </row>
    <row r="68" spans="1:16" ht="19.899999999999999" customHeight="1">
      <c r="A68" s="1103" t="s">
        <v>3</v>
      </c>
      <c r="B68" s="1087" t="s">
        <v>4</v>
      </c>
      <c r="C68" s="1087" t="s">
        <v>5</v>
      </c>
      <c r="D68" s="1087" t="s">
        <v>6</v>
      </c>
      <c r="E68" s="1087"/>
      <c r="F68" s="1087"/>
      <c r="G68" s="1087"/>
      <c r="H68" s="117" t="s">
        <v>7</v>
      </c>
      <c r="I68" s="117" t="s">
        <v>8</v>
      </c>
      <c r="J68" s="133" t="s">
        <v>9</v>
      </c>
      <c r="K68" s="144"/>
      <c r="L68" s="136" t="s">
        <v>29</v>
      </c>
      <c r="M68" s="165" t="s">
        <v>327</v>
      </c>
      <c r="N68" s="135" t="s">
        <v>328</v>
      </c>
      <c r="O68" s="165"/>
      <c r="P68" s="166"/>
    </row>
    <row r="69" spans="1:16" ht="19.899999999999999" customHeight="1">
      <c r="A69" s="1103"/>
      <c r="B69" s="1087"/>
      <c r="C69" s="1087"/>
      <c r="D69" s="1087" t="s">
        <v>121</v>
      </c>
      <c r="E69" s="1559" t="s">
        <v>376</v>
      </c>
      <c r="F69" s="1087" t="s">
        <v>122</v>
      </c>
      <c r="G69" s="1559" t="s">
        <v>377</v>
      </c>
      <c r="H69" s="117" t="s">
        <v>15</v>
      </c>
      <c r="I69" s="117" t="s">
        <v>16</v>
      </c>
      <c r="J69" s="133" t="s">
        <v>17</v>
      </c>
      <c r="K69" s="126" t="s">
        <v>116</v>
      </c>
      <c r="L69" s="117" t="s">
        <v>373</v>
      </c>
      <c r="M69" s="167" t="s">
        <v>378</v>
      </c>
      <c r="N69" s="138" t="s">
        <v>333</v>
      </c>
      <c r="O69" s="167"/>
      <c r="P69" s="168"/>
    </row>
    <row r="70" spans="1:16" ht="19.899999999999999" customHeight="1" thickBot="1">
      <c r="A70" s="1485"/>
      <c r="B70" s="1481"/>
      <c r="C70" s="1481"/>
      <c r="D70" s="1481"/>
      <c r="E70" s="1560"/>
      <c r="F70" s="1481"/>
      <c r="G70" s="1560"/>
      <c r="H70" s="155" t="s">
        <v>460</v>
      </c>
      <c r="I70" s="155"/>
      <c r="J70" s="155"/>
      <c r="K70" s="128"/>
      <c r="L70" s="118" t="s">
        <v>160</v>
      </c>
      <c r="M70" s="118" t="s">
        <v>379</v>
      </c>
      <c r="N70" s="141" t="s">
        <v>173</v>
      </c>
      <c r="O70" s="169"/>
      <c r="P70" s="168"/>
    </row>
    <row r="71" spans="1:16" ht="21" customHeight="1">
      <c r="A71" s="1204">
        <f>A41</f>
        <v>14</v>
      </c>
      <c r="B71" s="1207" t="s">
        <v>380</v>
      </c>
      <c r="C71" s="108" t="str">
        <f>VLOOKUP(B71,'ships name'!A:C,2,FALSE)</f>
        <v>THALASSA MANA</v>
      </c>
      <c r="D71" s="1553"/>
      <c r="E71" s="1561" t="s">
        <v>29</v>
      </c>
      <c r="F71" s="1553" t="s">
        <v>367</v>
      </c>
      <c r="G71" s="1561"/>
      <c r="H71" s="1150">
        <f>I71-1</f>
        <v>42827</v>
      </c>
      <c r="I71" s="1150">
        <f>J71-1</f>
        <v>42828</v>
      </c>
      <c r="J71" s="1232">
        <v>42829</v>
      </c>
      <c r="K71" s="1571">
        <f>J71+12</f>
        <v>42841</v>
      </c>
      <c r="L71" s="1581">
        <f>J71+32</f>
        <v>42861</v>
      </c>
      <c r="M71" s="1581">
        <f>J71+35</f>
        <v>42864</v>
      </c>
      <c r="N71" s="1581">
        <f>J71+29</f>
        <v>42858</v>
      </c>
      <c r="O71" s="1585"/>
      <c r="P71" s="1344"/>
    </row>
    <row r="72" spans="1:16" ht="21" customHeight="1">
      <c r="A72" s="1201"/>
      <c r="B72" s="1164"/>
      <c r="C72" s="109" t="str">
        <f>VLOOKUP(B71,'ships name'!A:C,3,FALSE)</f>
        <v xml:space="preserve"> </v>
      </c>
      <c r="D72" s="1164"/>
      <c r="E72" s="1490"/>
      <c r="F72" s="1164"/>
      <c r="G72" s="1490"/>
      <c r="H72" s="1225"/>
      <c r="I72" s="1225"/>
      <c r="J72" s="1221"/>
      <c r="K72" s="1572"/>
      <c r="L72" s="1150"/>
      <c r="M72" s="1150"/>
      <c r="N72" s="1150"/>
      <c r="O72" s="1501"/>
      <c r="P72" s="1344"/>
    </row>
    <row r="73" spans="1:16" ht="21" customHeight="1">
      <c r="A73" s="1550" t="str">
        <f>A43</f>
        <v>15</v>
      </c>
      <c r="B73" s="1151" t="s">
        <v>381</v>
      </c>
      <c r="C73" s="110" t="e">
        <f>VLOOKUP(B73,'ships name'!A:C,2,FALSE)</f>
        <v>#N/A</v>
      </c>
      <c r="D73" s="1494"/>
      <c r="E73" s="1562"/>
      <c r="F73" s="1494" t="s">
        <v>382</v>
      </c>
      <c r="G73" s="1562"/>
      <c r="H73" s="1150">
        <f>I73-1</f>
        <v>42834</v>
      </c>
      <c r="I73" s="1150">
        <f t="shared" ref="I73:N73" si="0">I71+7</f>
        <v>42835</v>
      </c>
      <c r="J73" s="1232">
        <f t="shared" si="0"/>
        <v>42836</v>
      </c>
      <c r="K73" s="1571">
        <f>J73+12</f>
        <v>42848</v>
      </c>
      <c r="L73" s="1149">
        <f t="shared" si="0"/>
        <v>42868</v>
      </c>
      <c r="M73" s="1149">
        <f t="shared" si="0"/>
        <v>42871</v>
      </c>
      <c r="N73" s="1149">
        <f t="shared" si="0"/>
        <v>42865</v>
      </c>
      <c r="O73" s="1374"/>
      <c r="P73" s="1344"/>
    </row>
    <row r="74" spans="1:16" ht="21" customHeight="1">
      <c r="A74" s="1201"/>
      <c r="B74" s="1164"/>
      <c r="C74" s="109" t="e">
        <f>VLOOKUP(B73,'ships name'!A:C,3,FALSE)</f>
        <v>#N/A</v>
      </c>
      <c r="D74" s="1164"/>
      <c r="E74" s="1490"/>
      <c r="F74" s="1164"/>
      <c r="G74" s="1490"/>
      <c r="H74" s="1225"/>
      <c r="I74" s="1225"/>
      <c r="J74" s="1221"/>
      <c r="K74" s="1572"/>
      <c r="L74" s="1150"/>
      <c r="M74" s="1150"/>
      <c r="N74" s="1150"/>
      <c r="O74" s="1501"/>
      <c r="P74" s="1344"/>
    </row>
    <row r="75" spans="1:16" ht="21" customHeight="1">
      <c r="A75" s="1550" t="str">
        <f>A45</f>
        <v>16</v>
      </c>
      <c r="B75" s="1164" t="s">
        <v>3153</v>
      </c>
      <c r="C75" s="110" t="str">
        <f>VLOOKUP(B75,'ships name'!A:C,2,FALSE)</f>
        <v>TO BE ADVISED</v>
      </c>
      <c r="D75" s="1549"/>
      <c r="E75" s="1562"/>
      <c r="F75" s="1494"/>
      <c r="G75" s="1565"/>
      <c r="H75" s="1150">
        <f>I75-1</f>
        <v>42841</v>
      </c>
      <c r="I75" s="1150">
        <f t="shared" ref="I75:N75" si="1">I73+7</f>
        <v>42842</v>
      </c>
      <c r="J75" s="1232">
        <f t="shared" si="1"/>
        <v>42843</v>
      </c>
      <c r="K75" s="1571">
        <f>J75+12</f>
        <v>42855</v>
      </c>
      <c r="L75" s="1149">
        <f t="shared" si="1"/>
        <v>42875</v>
      </c>
      <c r="M75" s="1149">
        <f t="shared" si="1"/>
        <v>42878</v>
      </c>
      <c r="N75" s="1149">
        <f t="shared" si="1"/>
        <v>42872</v>
      </c>
      <c r="O75" s="1374"/>
      <c r="P75" s="1344"/>
    </row>
    <row r="76" spans="1:16" ht="21" customHeight="1">
      <c r="A76" s="1201"/>
      <c r="B76" s="1164"/>
      <c r="C76" s="109" t="str">
        <f>VLOOKUP(B75,'ships name'!A:C,3,FALSE)</f>
        <v>TO BE ADVISED</v>
      </c>
      <c r="D76" s="1164"/>
      <c r="E76" s="1490"/>
      <c r="F76" s="1164"/>
      <c r="G76" s="1490"/>
      <c r="H76" s="1225"/>
      <c r="I76" s="1225"/>
      <c r="J76" s="1221"/>
      <c r="K76" s="1572"/>
      <c r="L76" s="1150"/>
      <c r="M76" s="1150"/>
      <c r="N76" s="1150"/>
      <c r="O76" s="1501"/>
      <c r="P76" s="1344"/>
    </row>
    <row r="77" spans="1:16" ht="21" customHeight="1">
      <c r="A77" s="1550" t="str">
        <f>A47</f>
        <v>17</v>
      </c>
      <c r="B77" s="1164" t="s">
        <v>383</v>
      </c>
      <c r="C77" s="110" t="str">
        <f>VLOOKUP(B77,'ships name'!A:C,2,FALSE)</f>
        <v>TRITON</v>
      </c>
      <c r="D77" s="1494"/>
      <c r="E77" s="1562"/>
      <c r="F77" s="1494" t="s">
        <v>384</v>
      </c>
      <c r="G77" s="1562"/>
      <c r="H77" s="1150">
        <f>I77-1</f>
        <v>42848</v>
      </c>
      <c r="I77" s="1150">
        <f t="shared" ref="I77:N77" si="2">I75+7</f>
        <v>42849</v>
      </c>
      <c r="J77" s="1232">
        <f t="shared" si="2"/>
        <v>42850</v>
      </c>
      <c r="K77" s="1571">
        <f>J77+12</f>
        <v>42862</v>
      </c>
      <c r="L77" s="1149">
        <f t="shared" si="2"/>
        <v>42882</v>
      </c>
      <c r="M77" s="1149">
        <f t="shared" si="2"/>
        <v>42885</v>
      </c>
      <c r="N77" s="1149">
        <f t="shared" si="2"/>
        <v>42879</v>
      </c>
      <c r="O77" s="1374"/>
      <c r="P77" s="1344"/>
    </row>
    <row r="78" spans="1:16" ht="21" customHeight="1">
      <c r="A78" s="1201"/>
      <c r="B78" s="1164"/>
      <c r="C78" s="109" t="str">
        <f>VLOOKUP(B77,'ships name'!A:C,3,FALSE)</f>
        <v xml:space="preserve"> </v>
      </c>
      <c r="D78" s="1164"/>
      <c r="E78" s="1490"/>
      <c r="F78" s="1164"/>
      <c r="G78" s="1490"/>
      <c r="H78" s="1225"/>
      <c r="I78" s="1225"/>
      <c r="J78" s="1221"/>
      <c r="K78" s="1572"/>
      <c r="L78" s="1150"/>
      <c r="M78" s="1150"/>
      <c r="N78" s="1150"/>
      <c r="O78" s="1501"/>
      <c r="P78" s="1344"/>
    </row>
    <row r="79" spans="1:16" ht="21" customHeight="1">
      <c r="A79" s="1550" t="str">
        <f>A49</f>
        <v>18</v>
      </c>
      <c r="B79" s="1164" t="s">
        <v>385</v>
      </c>
      <c r="C79" s="110" t="str">
        <f>VLOOKUP(B79,'ships name'!A:C,2,FALSE)</f>
        <v>THALASSA PATRIS</v>
      </c>
      <c r="D79" s="1494"/>
      <c r="E79" s="1490"/>
      <c r="F79" s="1494" t="s">
        <v>386</v>
      </c>
      <c r="G79" s="1490"/>
      <c r="H79" s="1225">
        <f>I79-1</f>
        <v>42855</v>
      </c>
      <c r="I79" s="1225">
        <f t="shared" ref="I79:N79" si="3">I77+7</f>
        <v>42856</v>
      </c>
      <c r="J79" s="1221">
        <f t="shared" si="3"/>
        <v>42857</v>
      </c>
      <c r="K79" s="1571">
        <f>J79+12</f>
        <v>42869</v>
      </c>
      <c r="L79" s="1149">
        <f t="shared" si="3"/>
        <v>42889</v>
      </c>
      <c r="M79" s="1149">
        <f t="shared" si="3"/>
        <v>42892</v>
      </c>
      <c r="N79" s="1149">
        <f t="shared" si="3"/>
        <v>42886</v>
      </c>
      <c r="O79" s="1374"/>
      <c r="P79" s="1344"/>
    </row>
    <row r="80" spans="1:16" ht="21" customHeight="1" thickBot="1">
      <c r="A80" s="1201"/>
      <c r="B80" s="1200"/>
      <c r="C80" s="111" t="str">
        <f>VLOOKUP(B79,'ships name'!A:C,3,FALSE)</f>
        <v xml:space="preserve"> </v>
      </c>
      <c r="D80" s="1200"/>
      <c r="E80" s="1564"/>
      <c r="F80" s="1200"/>
      <c r="G80" s="1564"/>
      <c r="H80" s="1496"/>
      <c r="I80" s="1496"/>
      <c r="J80" s="1235"/>
      <c r="K80" s="1572"/>
      <c r="L80" s="1211"/>
      <c r="M80" s="1211"/>
      <c r="N80" s="1211"/>
      <c r="O80" s="1505"/>
      <c r="P80" s="1344"/>
    </row>
    <row r="81" spans="1:17" ht="19.899999999999999" customHeight="1" thickBot="1">
      <c r="A81" s="1551" t="s">
        <v>387</v>
      </c>
      <c r="B81" s="1552"/>
      <c r="C81" s="1552"/>
      <c r="D81" s="1563" t="s">
        <v>3085</v>
      </c>
      <c r="E81" s="1210"/>
      <c r="F81" s="1210"/>
      <c r="G81" s="1210"/>
      <c r="H81" s="1563" t="s">
        <v>3084</v>
      </c>
      <c r="I81" s="1210"/>
      <c r="J81" s="1210"/>
      <c r="K81" s="143" t="s">
        <v>29</v>
      </c>
      <c r="L81" s="1185" t="s">
        <v>2</v>
      </c>
      <c r="M81" s="1186"/>
      <c r="N81" s="1186"/>
      <c r="O81" s="1186"/>
      <c r="P81" s="164"/>
    </row>
    <row r="82" spans="1:17" ht="19.899999999999999" customHeight="1">
      <c r="A82" s="1103" t="s">
        <v>3</v>
      </c>
      <c r="B82" s="1087" t="s">
        <v>4</v>
      </c>
      <c r="C82" s="1087" t="s">
        <v>5</v>
      </c>
      <c r="D82" s="1087" t="s">
        <v>6</v>
      </c>
      <c r="E82" s="1087"/>
      <c r="F82" s="1087"/>
      <c r="G82" s="1087"/>
      <c r="H82" s="117" t="s">
        <v>7</v>
      </c>
      <c r="I82" s="117" t="s">
        <v>8</v>
      </c>
      <c r="J82" s="133" t="s">
        <v>9</v>
      </c>
      <c r="K82" s="144"/>
      <c r="L82" s="165" t="s">
        <v>327</v>
      </c>
      <c r="M82" s="135" t="s">
        <v>328</v>
      </c>
      <c r="N82" s="124" t="s">
        <v>388</v>
      </c>
      <c r="O82" s="135"/>
      <c r="P82" s="124"/>
      <c r="Q82" s="135"/>
    </row>
    <row r="83" spans="1:17" ht="19.899999999999999" customHeight="1">
      <c r="A83" s="1103"/>
      <c r="B83" s="1087"/>
      <c r="C83" s="1087"/>
      <c r="D83" s="1087" t="s">
        <v>121</v>
      </c>
      <c r="E83" s="1559" t="s">
        <v>29</v>
      </c>
      <c r="F83" s="1087" t="s">
        <v>122</v>
      </c>
      <c r="G83" s="1559" t="s">
        <v>29</v>
      </c>
      <c r="H83" s="117" t="s">
        <v>15</v>
      </c>
      <c r="I83" s="117" t="s">
        <v>16</v>
      </c>
      <c r="J83" s="133" t="s">
        <v>17</v>
      </c>
      <c r="K83" s="126" t="s">
        <v>144</v>
      </c>
      <c r="L83" s="167" t="s">
        <v>378</v>
      </c>
      <c r="M83" s="138" t="s">
        <v>333</v>
      </c>
      <c r="N83" s="170" t="s">
        <v>389</v>
      </c>
      <c r="O83" s="138" t="s">
        <v>291</v>
      </c>
      <c r="P83" s="170" t="s">
        <v>390</v>
      </c>
      <c r="Q83" s="138" t="s">
        <v>373</v>
      </c>
    </row>
    <row r="84" spans="1:17" ht="19.899999999999999" customHeight="1" thickBot="1">
      <c r="A84" s="1485"/>
      <c r="B84" s="1481"/>
      <c r="C84" s="1481"/>
      <c r="D84" s="1481"/>
      <c r="E84" s="1560"/>
      <c r="F84" s="1481"/>
      <c r="G84" s="1560"/>
      <c r="H84" s="155" t="s">
        <v>457</v>
      </c>
      <c r="I84" s="155"/>
      <c r="J84" s="155"/>
      <c r="K84" s="128"/>
      <c r="L84" s="118" t="s">
        <v>160</v>
      </c>
      <c r="M84" s="118" t="s">
        <v>379</v>
      </c>
      <c r="N84" s="141" t="s">
        <v>173</v>
      </c>
      <c r="O84" s="118"/>
      <c r="P84" s="141"/>
      <c r="Q84" s="118"/>
    </row>
    <row r="85" spans="1:17" ht="21" customHeight="1">
      <c r="A85" s="1204">
        <f>A71</f>
        <v>14</v>
      </c>
      <c r="B85" s="1207" t="s">
        <v>391</v>
      </c>
      <c r="C85" s="108" t="str">
        <f>VLOOKUP(B85,'ships name'!A:C,2,FALSE)</f>
        <v>CSCL URANUS</v>
      </c>
      <c r="D85" s="1553"/>
      <c r="E85" s="1561" t="s">
        <v>29</v>
      </c>
      <c r="F85" s="1553" t="s">
        <v>392</v>
      </c>
      <c r="G85" s="1561"/>
      <c r="H85" s="1150">
        <f>I85-1</f>
        <v>42825</v>
      </c>
      <c r="I85" s="1150">
        <f>J85-1</f>
        <v>42826</v>
      </c>
      <c r="J85" s="1232">
        <v>42827</v>
      </c>
      <c r="K85" s="1571">
        <f>J85+12</f>
        <v>42839</v>
      </c>
      <c r="L85" s="1581">
        <f>J85+39</f>
        <v>42866</v>
      </c>
      <c r="M85" s="1581">
        <f>J85+42</f>
        <v>42869</v>
      </c>
      <c r="N85" s="1581">
        <f>J85+44</f>
        <v>42871</v>
      </c>
      <c r="O85" s="1581">
        <f>J85+26</f>
        <v>42853</v>
      </c>
      <c r="P85" s="1581">
        <f>J85+34</f>
        <v>42861</v>
      </c>
      <c r="Q85" s="1581">
        <f>J85+36</f>
        <v>42863</v>
      </c>
    </row>
    <row r="86" spans="1:17" ht="21" customHeight="1">
      <c r="A86" s="1201"/>
      <c r="B86" s="1164"/>
      <c r="C86" s="109" t="str">
        <f>VLOOKUP(B85,'ships name'!A:C,3,FALSE)</f>
        <v>中海天王星</v>
      </c>
      <c r="D86" s="1164"/>
      <c r="E86" s="1490"/>
      <c r="F86" s="1164"/>
      <c r="G86" s="1490"/>
      <c r="H86" s="1225"/>
      <c r="I86" s="1225"/>
      <c r="J86" s="1221"/>
      <c r="K86" s="1572"/>
      <c r="L86" s="1150"/>
      <c r="M86" s="1150"/>
      <c r="N86" s="1150"/>
      <c r="O86" s="1150"/>
      <c r="P86" s="1150"/>
      <c r="Q86" s="1150"/>
    </row>
    <row r="87" spans="1:17" ht="21" customHeight="1">
      <c r="A87" s="1550" t="str">
        <f>A73</f>
        <v>15</v>
      </c>
      <c r="B87" s="1151" t="s">
        <v>393</v>
      </c>
      <c r="C87" s="110" t="str">
        <f>VLOOKUP(B87,'ships name'!A:C,2,FALSE)</f>
        <v xml:space="preserve">TALOS </v>
      </c>
      <c r="D87" s="1494"/>
      <c r="E87" s="1562"/>
      <c r="F87" s="1494" t="s">
        <v>394</v>
      </c>
      <c r="G87" s="1562"/>
      <c r="H87" s="1150">
        <f>I87-1</f>
        <v>42832</v>
      </c>
      <c r="I87" s="1150">
        <f t="shared" ref="I87:N87" si="4">I85+7</f>
        <v>42833</v>
      </c>
      <c r="J87" s="1232">
        <f t="shared" si="4"/>
        <v>42834</v>
      </c>
      <c r="K87" s="1571">
        <f>J87+12</f>
        <v>42846</v>
      </c>
      <c r="L87" s="1149">
        <f t="shared" si="4"/>
        <v>42873</v>
      </c>
      <c r="M87" s="1149">
        <f t="shared" si="4"/>
        <v>42876</v>
      </c>
      <c r="N87" s="1149">
        <f t="shared" si="4"/>
        <v>42878</v>
      </c>
      <c r="O87" s="1149">
        <f>J87+26</f>
        <v>42860</v>
      </c>
      <c r="P87" s="1149">
        <f>J87+34</f>
        <v>42868</v>
      </c>
      <c r="Q87" s="1149">
        <f>J87+36</f>
        <v>42870</v>
      </c>
    </row>
    <row r="88" spans="1:17" ht="21" customHeight="1">
      <c r="A88" s="1201"/>
      <c r="B88" s="1164"/>
      <c r="C88" s="109" t="str">
        <f>VLOOKUP(B87,'ships name'!A:C,3,FALSE)</f>
        <v xml:space="preserve"> </v>
      </c>
      <c r="D88" s="1164"/>
      <c r="E88" s="1490"/>
      <c r="F88" s="1164"/>
      <c r="G88" s="1490"/>
      <c r="H88" s="1225"/>
      <c r="I88" s="1225"/>
      <c r="J88" s="1221"/>
      <c r="K88" s="1572"/>
      <c r="L88" s="1150"/>
      <c r="M88" s="1150"/>
      <c r="N88" s="1150"/>
      <c r="O88" s="1150"/>
      <c r="P88" s="1150"/>
      <c r="Q88" s="1150"/>
    </row>
    <row r="89" spans="1:17" ht="21" customHeight="1">
      <c r="A89" s="1550" t="str">
        <f>A75</f>
        <v>16</v>
      </c>
      <c r="B89" s="1164" t="s">
        <v>395</v>
      </c>
      <c r="C89" s="110" t="str">
        <f>VLOOKUP(B89,'ships name'!A:C,2,FALSE)</f>
        <v xml:space="preserve">THALASSA AVRA </v>
      </c>
      <c r="D89" s="1549"/>
      <c r="E89" s="1562"/>
      <c r="F89" s="1494">
        <v>101</v>
      </c>
      <c r="G89" s="1565"/>
      <c r="H89" s="1150">
        <f>I89-1</f>
        <v>42839</v>
      </c>
      <c r="I89" s="1150">
        <f t="shared" ref="I89:N89" si="5">I87+7</f>
        <v>42840</v>
      </c>
      <c r="J89" s="1232">
        <f t="shared" si="5"/>
        <v>42841</v>
      </c>
      <c r="K89" s="1571">
        <f>J89+12</f>
        <v>42853</v>
      </c>
      <c r="L89" s="1149">
        <f t="shared" si="5"/>
        <v>42880</v>
      </c>
      <c r="M89" s="1149">
        <f t="shared" si="5"/>
        <v>42883</v>
      </c>
      <c r="N89" s="1149">
        <f t="shared" si="5"/>
        <v>42885</v>
      </c>
      <c r="O89" s="1149">
        <f>J89+26</f>
        <v>42867</v>
      </c>
      <c r="P89" s="1149">
        <f>J89+34</f>
        <v>42875</v>
      </c>
      <c r="Q89" s="1149">
        <f>J89+36</f>
        <v>42877</v>
      </c>
    </row>
    <row r="90" spans="1:17" ht="21" customHeight="1">
      <c r="A90" s="1201"/>
      <c r="B90" s="1164"/>
      <c r="C90" s="109" t="str">
        <f>VLOOKUP(B89,'ships name'!A:C,3,FALSE)</f>
        <v xml:space="preserve"> </v>
      </c>
      <c r="D90" s="1164"/>
      <c r="E90" s="1490"/>
      <c r="F90" s="1164"/>
      <c r="G90" s="1490"/>
      <c r="H90" s="1225"/>
      <c r="I90" s="1225"/>
      <c r="J90" s="1221"/>
      <c r="K90" s="1572"/>
      <c r="L90" s="1150"/>
      <c r="M90" s="1150"/>
      <c r="N90" s="1150"/>
      <c r="O90" s="1150"/>
      <c r="P90" s="1150"/>
      <c r="Q90" s="1150"/>
    </row>
    <row r="91" spans="1:17" ht="21" customHeight="1">
      <c r="A91" s="1550" t="str">
        <f>A77</f>
        <v>17</v>
      </c>
      <c r="B91" s="1164" t="s">
        <v>396</v>
      </c>
      <c r="C91" s="110" t="str">
        <f>VLOOKUP(B91,'ships name'!A:C,2,FALSE)</f>
        <v xml:space="preserve">CSCL JUPITER </v>
      </c>
      <c r="D91" s="1494"/>
      <c r="E91" s="1562"/>
      <c r="F91" s="1494">
        <v>103</v>
      </c>
      <c r="G91" s="1562"/>
      <c r="H91" s="1150">
        <f>I91-1</f>
        <v>42846</v>
      </c>
      <c r="I91" s="1150">
        <f t="shared" ref="I91:N91" si="6">I89+7</f>
        <v>42847</v>
      </c>
      <c r="J91" s="1232">
        <f t="shared" si="6"/>
        <v>42848</v>
      </c>
      <c r="K91" s="1571">
        <f>J91+12</f>
        <v>42860</v>
      </c>
      <c r="L91" s="1149">
        <f t="shared" si="6"/>
        <v>42887</v>
      </c>
      <c r="M91" s="1149">
        <f t="shared" si="6"/>
        <v>42890</v>
      </c>
      <c r="N91" s="1149">
        <f t="shared" si="6"/>
        <v>42892</v>
      </c>
      <c r="O91" s="1149">
        <f>J91+26</f>
        <v>42874</v>
      </c>
      <c r="P91" s="1149">
        <f>J91+34</f>
        <v>42882</v>
      </c>
      <c r="Q91" s="1149">
        <f>J91+36</f>
        <v>42884</v>
      </c>
    </row>
    <row r="92" spans="1:17" ht="21" customHeight="1">
      <c r="A92" s="1201"/>
      <c r="B92" s="1164"/>
      <c r="C92" s="109" t="str">
        <f>VLOOKUP(B91,'ships name'!A:C,3,FALSE)</f>
        <v>中海木星</v>
      </c>
      <c r="D92" s="1164"/>
      <c r="E92" s="1490"/>
      <c r="F92" s="1164"/>
      <c r="G92" s="1490"/>
      <c r="H92" s="1225"/>
      <c r="I92" s="1225"/>
      <c r="J92" s="1221"/>
      <c r="K92" s="1572"/>
      <c r="L92" s="1150"/>
      <c r="M92" s="1150"/>
      <c r="N92" s="1150"/>
      <c r="O92" s="1150"/>
      <c r="P92" s="1150"/>
      <c r="Q92" s="1150"/>
    </row>
    <row r="93" spans="1:17" ht="21" customHeight="1">
      <c r="A93" s="1550" t="str">
        <f>A79</f>
        <v>18</v>
      </c>
      <c r="B93" s="1164" t="s">
        <v>397</v>
      </c>
      <c r="C93" s="110" t="str">
        <f>VLOOKUP(B93,'ships name'!A:C,2,FALSE)</f>
        <v xml:space="preserve">TOKYO TRIUMPH </v>
      </c>
      <c r="D93" s="1494"/>
      <c r="E93" s="1490"/>
      <c r="F93" s="1494">
        <v>105</v>
      </c>
      <c r="G93" s="1490"/>
      <c r="H93" s="1225">
        <f>I93-1</f>
        <v>42853</v>
      </c>
      <c r="I93" s="1225">
        <f t="shared" ref="I93:N93" si="7">I91+7</f>
        <v>42854</v>
      </c>
      <c r="J93" s="1221">
        <f t="shared" si="7"/>
        <v>42855</v>
      </c>
      <c r="K93" s="1571">
        <f>J93+12</f>
        <v>42867</v>
      </c>
      <c r="L93" s="1149">
        <f t="shared" si="7"/>
        <v>42894</v>
      </c>
      <c r="M93" s="1149">
        <f t="shared" si="7"/>
        <v>42897</v>
      </c>
      <c r="N93" s="1149">
        <f t="shared" si="7"/>
        <v>42899</v>
      </c>
      <c r="O93" s="1149">
        <f>J93+26</f>
        <v>42881</v>
      </c>
      <c r="P93" s="1149">
        <f>J93+34</f>
        <v>42889</v>
      </c>
      <c r="Q93" s="1149">
        <f>J93+36</f>
        <v>42891</v>
      </c>
    </row>
    <row r="94" spans="1:17" ht="21" customHeight="1" thickBot="1">
      <c r="A94" s="1201"/>
      <c r="B94" s="1200"/>
      <c r="C94" s="111" t="str">
        <f>VLOOKUP(B93,'ships name'!A:C,3,FALSE)</f>
        <v xml:space="preserve"> </v>
      </c>
      <c r="D94" s="1200"/>
      <c r="E94" s="1564"/>
      <c r="F94" s="1200"/>
      <c r="G94" s="1564"/>
      <c r="H94" s="1496"/>
      <c r="I94" s="1496"/>
      <c r="J94" s="1235"/>
      <c r="K94" s="1572"/>
      <c r="L94" s="1211"/>
      <c r="M94" s="1211"/>
      <c r="N94" s="1211"/>
      <c r="O94" s="1211"/>
      <c r="P94" s="1211"/>
      <c r="Q94" s="1211"/>
    </row>
    <row r="95" spans="1:17" ht="13.5" customHeight="1">
      <c r="B95" s="157"/>
      <c r="C95" s="104"/>
      <c r="D95" s="104"/>
      <c r="E95" s="104"/>
      <c r="F95" s="104"/>
      <c r="G95" s="104"/>
      <c r="H95" s="328"/>
      <c r="I95" s="104"/>
    </row>
    <row r="96" spans="1:17" ht="13.5" customHeight="1">
      <c r="A96" s="158" t="s">
        <v>83</v>
      </c>
    </row>
    <row r="97" spans="1:1" ht="13.5" customHeight="1">
      <c r="A97" s="159" t="s">
        <v>84</v>
      </c>
    </row>
    <row r="98" spans="1:1" ht="13.5" customHeight="1">
      <c r="A98" s="160" t="s">
        <v>85</v>
      </c>
    </row>
    <row r="101" spans="1:1" ht="13.5" customHeight="1">
      <c r="A101" s="161" t="s">
        <v>387</v>
      </c>
    </row>
  </sheetData>
  <mergeCells count="530">
    <mergeCell ref="R10:R11"/>
    <mergeCell ref="R12:R13"/>
    <mergeCell ref="R14:R15"/>
    <mergeCell ref="R16:R17"/>
    <mergeCell ref="R18:R19"/>
    <mergeCell ref="P91:P92"/>
    <mergeCell ref="P93:P94"/>
    <mergeCell ref="Q10:Q11"/>
    <mergeCell ref="Q12:Q13"/>
    <mergeCell ref="Q14:Q15"/>
    <mergeCell ref="Q16:Q17"/>
    <mergeCell ref="Q18:Q19"/>
    <mergeCell ref="Q85:Q86"/>
    <mergeCell ref="Q87:Q88"/>
    <mergeCell ref="Q89:Q90"/>
    <mergeCell ref="Q91:Q92"/>
    <mergeCell ref="Q93:Q94"/>
    <mergeCell ref="P49:P50"/>
    <mergeCell ref="P71:P72"/>
    <mergeCell ref="P73:P74"/>
    <mergeCell ref="P75:P76"/>
    <mergeCell ref="P77:P78"/>
    <mergeCell ref="P79:P80"/>
    <mergeCell ref="P85:P86"/>
    <mergeCell ref="P10:P11"/>
    <mergeCell ref="P12:P13"/>
    <mergeCell ref="P14:P15"/>
    <mergeCell ref="P16:P17"/>
    <mergeCell ref="P18:P19"/>
    <mergeCell ref="P41:P42"/>
    <mergeCell ref="P43:P44"/>
    <mergeCell ref="P45:P46"/>
    <mergeCell ref="P47:P48"/>
    <mergeCell ref="O75:O76"/>
    <mergeCell ref="O77:O78"/>
    <mergeCell ref="O79:O80"/>
    <mergeCell ref="O85:O86"/>
    <mergeCell ref="O87:O88"/>
    <mergeCell ref="O89:O90"/>
    <mergeCell ref="O91:O92"/>
    <mergeCell ref="O93:O94"/>
    <mergeCell ref="P87:P88"/>
    <mergeCell ref="P89:P90"/>
    <mergeCell ref="N89:N90"/>
    <mergeCell ref="N91:N92"/>
    <mergeCell ref="N93:N94"/>
    <mergeCell ref="O10:O11"/>
    <mergeCell ref="O12:O13"/>
    <mergeCell ref="O14:O15"/>
    <mergeCell ref="O16:O17"/>
    <mergeCell ref="O18:O19"/>
    <mergeCell ref="O26:O27"/>
    <mergeCell ref="O28:O29"/>
    <mergeCell ref="O30:O31"/>
    <mergeCell ref="O32:O33"/>
    <mergeCell ref="O34:O35"/>
    <mergeCell ref="O41:O42"/>
    <mergeCell ref="O43:O44"/>
    <mergeCell ref="O45:O46"/>
    <mergeCell ref="O47:O48"/>
    <mergeCell ref="O49:O50"/>
    <mergeCell ref="O56:O57"/>
    <mergeCell ref="O58:O59"/>
    <mergeCell ref="O60:O61"/>
    <mergeCell ref="O62:O63"/>
    <mergeCell ref="O64:O65"/>
    <mergeCell ref="O71:O72"/>
    <mergeCell ref="M89:M90"/>
    <mergeCell ref="M91:M92"/>
    <mergeCell ref="M93:M94"/>
    <mergeCell ref="N10:N11"/>
    <mergeCell ref="N12:N13"/>
    <mergeCell ref="N14:N15"/>
    <mergeCell ref="N16:N17"/>
    <mergeCell ref="N18:N19"/>
    <mergeCell ref="N26:N27"/>
    <mergeCell ref="N28:N29"/>
    <mergeCell ref="N30:N31"/>
    <mergeCell ref="N32:N33"/>
    <mergeCell ref="N34:N35"/>
    <mergeCell ref="N41:N42"/>
    <mergeCell ref="N43:N44"/>
    <mergeCell ref="N45:N46"/>
    <mergeCell ref="N47:N48"/>
    <mergeCell ref="N49:N50"/>
    <mergeCell ref="N56:N57"/>
    <mergeCell ref="N58:N59"/>
    <mergeCell ref="N60:N61"/>
    <mergeCell ref="N62:N63"/>
    <mergeCell ref="N64:N65"/>
    <mergeCell ref="N71:N72"/>
    <mergeCell ref="L89:L90"/>
    <mergeCell ref="L91:L92"/>
    <mergeCell ref="L93:L94"/>
    <mergeCell ref="M10:M11"/>
    <mergeCell ref="M12:M13"/>
    <mergeCell ref="M14:M15"/>
    <mergeCell ref="M16:M17"/>
    <mergeCell ref="M18:M19"/>
    <mergeCell ref="M26:M27"/>
    <mergeCell ref="M28:M29"/>
    <mergeCell ref="M30:M31"/>
    <mergeCell ref="M32:M33"/>
    <mergeCell ref="M34:M35"/>
    <mergeCell ref="M41:M42"/>
    <mergeCell ref="M43:M44"/>
    <mergeCell ref="M45:M46"/>
    <mergeCell ref="M47:M48"/>
    <mergeCell ref="M49:M50"/>
    <mergeCell ref="M56:M57"/>
    <mergeCell ref="M58:M59"/>
    <mergeCell ref="M60:M61"/>
    <mergeCell ref="M62:M63"/>
    <mergeCell ref="M64:M65"/>
    <mergeCell ref="M71:M72"/>
    <mergeCell ref="L62:L63"/>
    <mergeCell ref="L64:L65"/>
    <mergeCell ref="L71:L72"/>
    <mergeCell ref="L73:L74"/>
    <mergeCell ref="L75:L76"/>
    <mergeCell ref="L77:L78"/>
    <mergeCell ref="L79:L80"/>
    <mergeCell ref="L85:L86"/>
    <mergeCell ref="L87:L88"/>
    <mergeCell ref="L67:O67"/>
    <mergeCell ref="L81:O81"/>
    <mergeCell ref="M73:M74"/>
    <mergeCell ref="M75:M76"/>
    <mergeCell ref="M77:M78"/>
    <mergeCell ref="M79:M80"/>
    <mergeCell ref="M85:M86"/>
    <mergeCell ref="M87:M88"/>
    <mergeCell ref="N73:N74"/>
    <mergeCell ref="N75:N76"/>
    <mergeCell ref="N77:N78"/>
    <mergeCell ref="N79:N80"/>
    <mergeCell ref="N85:N86"/>
    <mergeCell ref="N87:N88"/>
    <mergeCell ref="O73:O74"/>
    <mergeCell ref="L34:L35"/>
    <mergeCell ref="L41:L42"/>
    <mergeCell ref="L43:L44"/>
    <mergeCell ref="L45:L46"/>
    <mergeCell ref="L47:L48"/>
    <mergeCell ref="L49:L50"/>
    <mergeCell ref="L56:L57"/>
    <mergeCell ref="L58:L59"/>
    <mergeCell ref="L60:L61"/>
    <mergeCell ref="L37:P37"/>
    <mergeCell ref="L10:L11"/>
    <mergeCell ref="L12:L13"/>
    <mergeCell ref="L14:L15"/>
    <mergeCell ref="L16:L17"/>
    <mergeCell ref="L18:L19"/>
    <mergeCell ref="L26:L27"/>
    <mergeCell ref="L28:L29"/>
    <mergeCell ref="L30:L31"/>
    <mergeCell ref="L32:L33"/>
    <mergeCell ref="K73:K74"/>
    <mergeCell ref="K75:K76"/>
    <mergeCell ref="K77:K78"/>
    <mergeCell ref="K79:K80"/>
    <mergeCell ref="K85:K86"/>
    <mergeCell ref="K87:K88"/>
    <mergeCell ref="K89:K90"/>
    <mergeCell ref="K91:K92"/>
    <mergeCell ref="K93:K94"/>
    <mergeCell ref="J89:J90"/>
    <mergeCell ref="J91:J92"/>
    <mergeCell ref="J93:J94"/>
    <mergeCell ref="K10:K11"/>
    <mergeCell ref="K12:K13"/>
    <mergeCell ref="K14:K15"/>
    <mergeCell ref="K16:K17"/>
    <mergeCell ref="K18:K19"/>
    <mergeCell ref="K26:K27"/>
    <mergeCell ref="K28:K29"/>
    <mergeCell ref="K30:K31"/>
    <mergeCell ref="K32:K33"/>
    <mergeCell ref="K34:K35"/>
    <mergeCell ref="K41:K42"/>
    <mergeCell ref="K43:K44"/>
    <mergeCell ref="K45:K46"/>
    <mergeCell ref="K47:K48"/>
    <mergeCell ref="K49:K50"/>
    <mergeCell ref="K56:K57"/>
    <mergeCell ref="K58:K59"/>
    <mergeCell ref="K60:K61"/>
    <mergeCell ref="K62:K63"/>
    <mergeCell ref="K64:K65"/>
    <mergeCell ref="K71:K72"/>
    <mergeCell ref="I89:I90"/>
    <mergeCell ref="I91:I92"/>
    <mergeCell ref="I93:I94"/>
    <mergeCell ref="J10:J11"/>
    <mergeCell ref="J12:J13"/>
    <mergeCell ref="J14:J15"/>
    <mergeCell ref="J16:J17"/>
    <mergeCell ref="J18:J19"/>
    <mergeCell ref="J26:J27"/>
    <mergeCell ref="J28:J29"/>
    <mergeCell ref="J30:J31"/>
    <mergeCell ref="J32:J33"/>
    <mergeCell ref="J34:J35"/>
    <mergeCell ref="J41:J42"/>
    <mergeCell ref="J43:J44"/>
    <mergeCell ref="J45:J46"/>
    <mergeCell ref="J47:J48"/>
    <mergeCell ref="J49:J50"/>
    <mergeCell ref="J56:J57"/>
    <mergeCell ref="J58:J59"/>
    <mergeCell ref="J60:J61"/>
    <mergeCell ref="J62:J63"/>
    <mergeCell ref="J64:J65"/>
    <mergeCell ref="J71:J72"/>
    <mergeCell ref="H89:H90"/>
    <mergeCell ref="H91:H92"/>
    <mergeCell ref="H93:H94"/>
    <mergeCell ref="I10:I11"/>
    <mergeCell ref="I12:I13"/>
    <mergeCell ref="I14:I15"/>
    <mergeCell ref="I16:I17"/>
    <mergeCell ref="I18:I19"/>
    <mergeCell ref="I26:I27"/>
    <mergeCell ref="I28:I29"/>
    <mergeCell ref="I30:I31"/>
    <mergeCell ref="I32:I33"/>
    <mergeCell ref="I34:I35"/>
    <mergeCell ref="I41:I42"/>
    <mergeCell ref="I43:I44"/>
    <mergeCell ref="I45:I46"/>
    <mergeCell ref="I47:I48"/>
    <mergeCell ref="I49:I50"/>
    <mergeCell ref="I56:I57"/>
    <mergeCell ref="I58:I59"/>
    <mergeCell ref="I60:I61"/>
    <mergeCell ref="I62:I63"/>
    <mergeCell ref="I64:I65"/>
    <mergeCell ref="I71:I72"/>
    <mergeCell ref="H62:H63"/>
    <mergeCell ref="H64:H65"/>
    <mergeCell ref="H71:H72"/>
    <mergeCell ref="H73:H74"/>
    <mergeCell ref="H75:H76"/>
    <mergeCell ref="H77:H78"/>
    <mergeCell ref="H79:H80"/>
    <mergeCell ref="H85:H86"/>
    <mergeCell ref="H87:H88"/>
    <mergeCell ref="H81:J81"/>
    <mergeCell ref="I73:I74"/>
    <mergeCell ref="I75:I76"/>
    <mergeCell ref="I77:I78"/>
    <mergeCell ref="I79:I80"/>
    <mergeCell ref="I85:I86"/>
    <mergeCell ref="I87:I88"/>
    <mergeCell ref="J73:J74"/>
    <mergeCell ref="J75:J76"/>
    <mergeCell ref="J77:J78"/>
    <mergeCell ref="J79:J80"/>
    <mergeCell ref="J85:J86"/>
    <mergeCell ref="J87:J88"/>
    <mergeCell ref="H67:J67"/>
    <mergeCell ref="H34:H35"/>
    <mergeCell ref="H41:H42"/>
    <mergeCell ref="H43:H44"/>
    <mergeCell ref="H45:H46"/>
    <mergeCell ref="H47:H48"/>
    <mergeCell ref="H49:H50"/>
    <mergeCell ref="H56:H57"/>
    <mergeCell ref="H58:H59"/>
    <mergeCell ref="H60:H61"/>
    <mergeCell ref="H37:J37"/>
    <mergeCell ref="H10:H11"/>
    <mergeCell ref="H12:H13"/>
    <mergeCell ref="H14:H15"/>
    <mergeCell ref="H16:H17"/>
    <mergeCell ref="H18:H19"/>
    <mergeCell ref="H26:H27"/>
    <mergeCell ref="H28:H29"/>
    <mergeCell ref="H30:H31"/>
    <mergeCell ref="H32:H33"/>
    <mergeCell ref="G58:G59"/>
    <mergeCell ref="G60:G61"/>
    <mergeCell ref="G62:G63"/>
    <mergeCell ref="G64:G65"/>
    <mergeCell ref="G69:G70"/>
    <mergeCell ref="G71:G72"/>
    <mergeCell ref="G73:G74"/>
    <mergeCell ref="G83:G84"/>
    <mergeCell ref="G85:G86"/>
    <mergeCell ref="G75:G76"/>
    <mergeCell ref="G77:G78"/>
    <mergeCell ref="D67:G67"/>
    <mergeCell ref="D85:D86"/>
    <mergeCell ref="F69:F70"/>
    <mergeCell ref="F71:F72"/>
    <mergeCell ref="F73:F74"/>
    <mergeCell ref="F75:F76"/>
    <mergeCell ref="F77:F78"/>
    <mergeCell ref="F58:F59"/>
    <mergeCell ref="F60:F61"/>
    <mergeCell ref="F62:F63"/>
    <mergeCell ref="F64:F65"/>
    <mergeCell ref="D58:D59"/>
    <mergeCell ref="E58:E59"/>
    <mergeCell ref="D53:G53"/>
    <mergeCell ref="G8:G9"/>
    <mergeCell ref="G10:G11"/>
    <mergeCell ref="G12:G13"/>
    <mergeCell ref="G14:G15"/>
    <mergeCell ref="G16:G17"/>
    <mergeCell ref="G18:G19"/>
    <mergeCell ref="G24:G25"/>
    <mergeCell ref="G26:G27"/>
    <mergeCell ref="G28:G29"/>
    <mergeCell ref="G30:G31"/>
    <mergeCell ref="G32:G33"/>
    <mergeCell ref="G34:G35"/>
    <mergeCell ref="G39:G40"/>
    <mergeCell ref="G41:G42"/>
    <mergeCell ref="G43:G44"/>
    <mergeCell ref="G45:G46"/>
    <mergeCell ref="G47:G48"/>
    <mergeCell ref="D8:D9"/>
    <mergeCell ref="D10:D11"/>
    <mergeCell ref="D12:D13"/>
    <mergeCell ref="D14:D15"/>
    <mergeCell ref="D16:D17"/>
    <mergeCell ref="D18:D19"/>
    <mergeCell ref="G54:G55"/>
    <mergeCell ref="G56:G57"/>
    <mergeCell ref="F30:F31"/>
    <mergeCell ref="F32:F33"/>
    <mergeCell ref="F34:F35"/>
    <mergeCell ref="F39:F40"/>
    <mergeCell ref="F41:F42"/>
    <mergeCell ref="F43:F44"/>
    <mergeCell ref="D37:G37"/>
    <mergeCell ref="E30:E31"/>
    <mergeCell ref="E32:E33"/>
    <mergeCell ref="E34:E35"/>
    <mergeCell ref="D30:D31"/>
    <mergeCell ref="D32:D33"/>
    <mergeCell ref="D34:D35"/>
    <mergeCell ref="D39:D40"/>
    <mergeCell ref="D41:D42"/>
    <mergeCell ref="D43:D44"/>
    <mergeCell ref="D38:G38"/>
    <mergeCell ref="D54:D55"/>
    <mergeCell ref="D56:D57"/>
    <mergeCell ref="E54:E55"/>
    <mergeCell ref="E56:E57"/>
    <mergeCell ref="F54:F55"/>
    <mergeCell ref="D93:D94"/>
    <mergeCell ref="D82:G82"/>
    <mergeCell ref="D81:G81"/>
    <mergeCell ref="E79:E80"/>
    <mergeCell ref="E83:E84"/>
    <mergeCell ref="E85:E86"/>
    <mergeCell ref="E87:E88"/>
    <mergeCell ref="E89:E90"/>
    <mergeCell ref="E91:E92"/>
    <mergeCell ref="E93:E94"/>
    <mergeCell ref="F79:F80"/>
    <mergeCell ref="F83:F84"/>
    <mergeCell ref="F85:F86"/>
    <mergeCell ref="F87:F88"/>
    <mergeCell ref="F89:F90"/>
    <mergeCell ref="F91:F92"/>
    <mergeCell ref="F93:F94"/>
    <mergeCell ref="G79:G80"/>
    <mergeCell ref="G87:G88"/>
    <mergeCell ref="G89:G90"/>
    <mergeCell ref="G91:G92"/>
    <mergeCell ref="G93:G94"/>
    <mergeCell ref="D79:D80"/>
    <mergeCell ref="D83:D84"/>
    <mergeCell ref="D87:D88"/>
    <mergeCell ref="D89:D90"/>
    <mergeCell ref="D91:D92"/>
    <mergeCell ref="E69:E70"/>
    <mergeCell ref="E71:E72"/>
    <mergeCell ref="E73:E74"/>
    <mergeCell ref="D75:D76"/>
    <mergeCell ref="D77:D78"/>
    <mergeCell ref="E75:E76"/>
    <mergeCell ref="E77:E78"/>
    <mergeCell ref="D24:D25"/>
    <mergeCell ref="D26:D27"/>
    <mergeCell ref="D28:D29"/>
    <mergeCell ref="D23:G23"/>
    <mergeCell ref="E24:E25"/>
    <mergeCell ref="E26:E27"/>
    <mergeCell ref="E28:E29"/>
    <mergeCell ref="F24:F25"/>
    <mergeCell ref="F26:F27"/>
    <mergeCell ref="F28:F29"/>
    <mergeCell ref="B82:B84"/>
    <mergeCell ref="B85:B86"/>
    <mergeCell ref="B87:B88"/>
    <mergeCell ref="B89:B90"/>
    <mergeCell ref="A81:C81"/>
    <mergeCell ref="B91:B92"/>
    <mergeCell ref="B93:B94"/>
    <mergeCell ref="C7:C9"/>
    <mergeCell ref="C23:C25"/>
    <mergeCell ref="C38:C40"/>
    <mergeCell ref="C53:C55"/>
    <mergeCell ref="C68:C70"/>
    <mergeCell ref="C82:C84"/>
    <mergeCell ref="A82:A84"/>
    <mergeCell ref="A85:A86"/>
    <mergeCell ref="A87:A88"/>
    <mergeCell ref="A89:A90"/>
    <mergeCell ref="A91:A92"/>
    <mergeCell ref="A93:A94"/>
    <mergeCell ref="B7:B9"/>
    <mergeCell ref="B10:B11"/>
    <mergeCell ref="B12:B13"/>
    <mergeCell ref="B14:B15"/>
    <mergeCell ref="B16:B17"/>
    <mergeCell ref="B18:B19"/>
    <mergeCell ref="B23:B25"/>
    <mergeCell ref="B26:B27"/>
    <mergeCell ref="B28:B29"/>
    <mergeCell ref="B30:B31"/>
    <mergeCell ref="B32:B33"/>
    <mergeCell ref="B34:B35"/>
    <mergeCell ref="B38:B40"/>
    <mergeCell ref="B41:B42"/>
    <mergeCell ref="A7:A9"/>
    <mergeCell ref="A10:A11"/>
    <mergeCell ref="A12:A13"/>
    <mergeCell ref="A14:A15"/>
    <mergeCell ref="A16:A17"/>
    <mergeCell ref="A18:A19"/>
    <mergeCell ref="A23:A25"/>
    <mergeCell ref="A26:A27"/>
    <mergeCell ref="A28:A29"/>
    <mergeCell ref="A30:A31"/>
    <mergeCell ref="A32:A33"/>
    <mergeCell ref="A34:A35"/>
    <mergeCell ref="A38:A40"/>
    <mergeCell ref="A41:A42"/>
    <mergeCell ref="A43:A44"/>
    <mergeCell ref="A45:A46"/>
    <mergeCell ref="A47:A48"/>
    <mergeCell ref="A49:A50"/>
    <mergeCell ref="A37:C37"/>
    <mergeCell ref="B43:B44"/>
    <mergeCell ref="A73:A74"/>
    <mergeCell ref="A64:A65"/>
    <mergeCell ref="D60:D61"/>
    <mergeCell ref="D62:D63"/>
    <mergeCell ref="D64:D65"/>
    <mergeCell ref="D69:D70"/>
    <mergeCell ref="D71:D72"/>
    <mergeCell ref="D73:D74"/>
    <mergeCell ref="D68:G68"/>
    <mergeCell ref="E60:E61"/>
    <mergeCell ref="E62:E63"/>
    <mergeCell ref="E64:E65"/>
    <mergeCell ref="F56:F57"/>
    <mergeCell ref="A75:A76"/>
    <mergeCell ref="A77:A78"/>
    <mergeCell ref="A79:A80"/>
    <mergeCell ref="B53:B55"/>
    <mergeCell ref="B56:B57"/>
    <mergeCell ref="B58:B59"/>
    <mergeCell ref="B60:B61"/>
    <mergeCell ref="B62:B63"/>
    <mergeCell ref="B64:B65"/>
    <mergeCell ref="B68:B70"/>
    <mergeCell ref="A53:A55"/>
    <mergeCell ref="A56:A57"/>
    <mergeCell ref="A58:A59"/>
    <mergeCell ref="A60:A61"/>
    <mergeCell ref="A62:A63"/>
    <mergeCell ref="B71:B72"/>
    <mergeCell ref="B73:B74"/>
    <mergeCell ref="B75:B76"/>
    <mergeCell ref="B77:B78"/>
    <mergeCell ref="B79:B80"/>
    <mergeCell ref="A67:C67"/>
    <mergeCell ref="A68:A70"/>
    <mergeCell ref="A71:A72"/>
    <mergeCell ref="A52:C52"/>
    <mergeCell ref="D52:G52"/>
    <mergeCell ref="H52:J52"/>
    <mergeCell ref="L52:O52"/>
    <mergeCell ref="D47:D48"/>
    <mergeCell ref="D49:D50"/>
    <mergeCell ref="E39:E40"/>
    <mergeCell ref="E41:E42"/>
    <mergeCell ref="E43:E44"/>
    <mergeCell ref="E45:E46"/>
    <mergeCell ref="E47:E48"/>
    <mergeCell ref="E49:E50"/>
    <mergeCell ref="B45:B46"/>
    <mergeCell ref="B47:B48"/>
    <mergeCell ref="B49:B50"/>
    <mergeCell ref="F45:F46"/>
    <mergeCell ref="F47:F48"/>
    <mergeCell ref="F49:F50"/>
    <mergeCell ref="G49:G50"/>
    <mergeCell ref="D45:D46"/>
    <mergeCell ref="A2:O2"/>
    <mergeCell ref="A3:O3"/>
    <mergeCell ref="A4:O4"/>
    <mergeCell ref="A6:C6"/>
    <mergeCell ref="D6:G6"/>
    <mergeCell ref="H6:J6"/>
    <mergeCell ref="L6:P6"/>
    <mergeCell ref="D7:G7"/>
    <mergeCell ref="A22:C22"/>
    <mergeCell ref="D22:G22"/>
    <mergeCell ref="H22:J22"/>
    <mergeCell ref="L22:O22"/>
    <mergeCell ref="E8:E9"/>
    <mergeCell ref="E10:E11"/>
    <mergeCell ref="E12:E13"/>
    <mergeCell ref="E14:E15"/>
    <mergeCell ref="E16:E17"/>
    <mergeCell ref="E18:E19"/>
    <mergeCell ref="F8:F9"/>
    <mergeCell ref="F10:F11"/>
    <mergeCell ref="F12:F13"/>
    <mergeCell ref="F14:F15"/>
    <mergeCell ref="F16:F17"/>
    <mergeCell ref="F18:F19"/>
  </mergeCells>
  <pageMargins left="0.75" right="0.75" top="1" bottom="1" header="0.5" footer="0.5"/>
  <pageSetup paperSize="9" scale="58" orientation="landscape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opLeftCell="A40" zoomScale="85" zoomScaleNormal="85" workbookViewId="0">
      <selection activeCell="J69" sqref="J69"/>
    </sheetView>
  </sheetViews>
  <sheetFormatPr defaultColWidth="8.85546875" defaultRowHeight="13.5" customHeight="1"/>
  <cols>
    <col min="1" max="1" width="6.140625" style="221" customWidth="1"/>
    <col min="2" max="2" width="13.7109375" style="420" customWidth="1"/>
    <col min="3" max="3" width="38.28515625" style="273" customWidth="1"/>
    <col min="4" max="4" width="26.5703125" style="273" customWidth="1"/>
    <col min="5" max="5" width="14" style="273" customWidth="1"/>
    <col min="6" max="6" width="13.7109375" style="273" customWidth="1"/>
    <col min="7" max="7" width="15.7109375" style="273" customWidth="1"/>
    <col min="8" max="10" width="12" style="273" customWidth="1"/>
    <col min="11" max="11" width="19.5703125" style="285" hidden="1" customWidth="1"/>
    <col min="12" max="13" width="20.28515625" style="273" bestFit="1" customWidth="1"/>
    <col min="14" max="14" width="18.85546875" style="273" bestFit="1" customWidth="1"/>
    <col min="15" max="15" width="22.140625" style="273" bestFit="1" customWidth="1"/>
    <col min="16" max="17" width="16.140625" style="273" customWidth="1"/>
    <col min="18" max="18" width="18.5703125" style="273" customWidth="1"/>
    <col min="19" max="19" width="16.140625" style="273" customWidth="1"/>
    <col min="20" max="16384" width="8.85546875" style="273"/>
  </cols>
  <sheetData>
    <row r="1" spans="1:17" ht="28.15" customHeight="1"/>
    <row r="2" spans="1:17" ht="28.15" customHeight="1">
      <c r="A2" s="1525" t="s">
        <v>0</v>
      </c>
      <c r="B2" s="1525"/>
      <c r="C2" s="1525"/>
      <c r="D2" s="1525"/>
      <c r="E2" s="1525"/>
      <c r="F2" s="1525"/>
      <c r="G2" s="1525"/>
      <c r="H2" s="1525"/>
      <c r="I2" s="1525"/>
      <c r="J2" s="1525"/>
      <c r="K2" s="1525"/>
      <c r="L2" s="1525"/>
      <c r="M2" s="1525"/>
      <c r="N2" s="1525"/>
      <c r="O2" s="1525"/>
    </row>
    <row r="3" spans="1:17" ht="28.15" customHeight="1">
      <c r="A3" s="1589"/>
      <c r="B3" s="1589"/>
      <c r="C3" s="1589"/>
      <c r="D3" s="1589"/>
      <c r="E3" s="1589"/>
      <c r="F3" s="1589"/>
      <c r="G3" s="1589"/>
      <c r="H3" s="1589"/>
      <c r="I3" s="1589"/>
      <c r="J3" s="1589"/>
      <c r="K3" s="1589"/>
      <c r="L3" s="1589"/>
      <c r="M3" s="1589"/>
      <c r="N3" s="1589"/>
      <c r="O3" s="1589"/>
    </row>
    <row r="4" spans="1:17" ht="28.15" customHeight="1">
      <c r="A4" s="1525" t="str">
        <f>MED!A4</f>
        <v>2019年06月船期表</v>
      </c>
      <c r="B4" s="1525"/>
      <c r="C4" s="1525"/>
      <c r="D4" s="1525"/>
      <c r="E4" s="1525"/>
      <c r="F4" s="1525"/>
      <c r="G4" s="1525"/>
      <c r="H4" s="1525"/>
      <c r="I4" s="1525"/>
      <c r="J4" s="1525"/>
      <c r="K4" s="1525"/>
      <c r="L4" s="1525"/>
      <c r="M4" s="1525"/>
      <c r="N4" s="1525"/>
      <c r="O4" s="1525"/>
    </row>
    <row r="5" spans="1:17" ht="28.15" customHeight="1" thickBot="1"/>
    <row r="6" spans="1:17" ht="25.9" customHeight="1" thickBot="1">
      <c r="A6" s="1178" t="s">
        <v>326</v>
      </c>
      <c r="B6" s="1179"/>
      <c r="C6" s="1179"/>
      <c r="D6" s="507"/>
      <c r="E6" s="1527" t="s">
        <v>3214</v>
      </c>
      <c r="F6" s="1527"/>
      <c r="G6" s="1527"/>
      <c r="H6" s="1527" t="s">
        <v>3087</v>
      </c>
      <c r="I6" s="1527"/>
      <c r="J6" s="1528"/>
      <c r="K6" s="1590" t="s">
        <v>2</v>
      </c>
      <c r="L6" s="1591"/>
      <c r="M6" s="1591"/>
      <c r="N6" s="1591"/>
      <c r="O6" s="1591"/>
      <c r="P6" s="1591"/>
      <c r="Q6" s="1592"/>
    </row>
    <row r="7" spans="1:17" ht="19.899999999999999" customHeight="1">
      <c r="A7" s="1438" t="s">
        <v>3</v>
      </c>
      <c r="B7" s="1440" t="s">
        <v>4</v>
      </c>
      <c r="C7" s="1440" t="s">
        <v>5</v>
      </c>
      <c r="D7" s="1134" t="s">
        <v>4291</v>
      </c>
      <c r="E7" s="1137" t="s">
        <v>6</v>
      </c>
      <c r="F7" s="1138"/>
      <c r="G7" s="1139"/>
      <c r="H7" s="439" t="s">
        <v>7</v>
      </c>
      <c r="I7" s="439" t="s">
        <v>8</v>
      </c>
      <c r="J7" s="619" t="s">
        <v>9</v>
      </c>
      <c r="K7" s="557" t="s">
        <v>103</v>
      </c>
      <c r="L7" s="514" t="s">
        <v>3251</v>
      </c>
      <c r="M7" s="514" t="s">
        <v>3252</v>
      </c>
      <c r="N7" s="514" t="s">
        <v>3253</v>
      </c>
      <c r="O7" s="514" t="s">
        <v>327</v>
      </c>
      <c r="P7" s="514" t="s">
        <v>328</v>
      </c>
      <c r="Q7" s="295" t="s">
        <v>329</v>
      </c>
    </row>
    <row r="8" spans="1:17" ht="19.899999999999999" customHeight="1">
      <c r="A8" s="1438"/>
      <c r="B8" s="1440"/>
      <c r="C8" s="1440"/>
      <c r="D8" s="1116"/>
      <c r="E8" s="1173" t="s">
        <v>13</v>
      </c>
      <c r="F8" s="1444" t="s">
        <v>14</v>
      </c>
      <c r="G8" s="1445"/>
      <c r="H8" s="439" t="s">
        <v>15</v>
      </c>
      <c r="I8" s="439" t="s">
        <v>16</v>
      </c>
      <c r="J8" s="619" t="s">
        <v>17</v>
      </c>
      <c r="K8" s="281" t="s">
        <v>89</v>
      </c>
      <c r="L8" s="439" t="s">
        <v>3255</v>
      </c>
      <c r="M8" s="439" t="s">
        <v>3256</v>
      </c>
      <c r="N8" s="439" t="s">
        <v>3257</v>
      </c>
      <c r="O8" s="439" t="s">
        <v>378</v>
      </c>
      <c r="P8" s="439" t="s">
        <v>1738</v>
      </c>
      <c r="Q8" s="619" t="s">
        <v>3259</v>
      </c>
    </row>
    <row r="9" spans="1:17" ht="19.899999999999999" customHeight="1" thickBot="1">
      <c r="A9" s="1439"/>
      <c r="B9" s="1441"/>
      <c r="C9" s="1441"/>
      <c r="D9" s="1117"/>
      <c r="E9" s="1174"/>
      <c r="F9" s="605" t="s">
        <v>4292</v>
      </c>
      <c r="G9" s="536" t="s">
        <v>4293</v>
      </c>
      <c r="H9" s="616"/>
      <c r="I9" s="616" t="s">
        <v>23</v>
      </c>
      <c r="J9" s="700" t="s">
        <v>34</v>
      </c>
      <c r="K9" s="704" t="s">
        <v>148</v>
      </c>
      <c r="L9" s="616" t="s">
        <v>202</v>
      </c>
      <c r="M9" s="616" t="s">
        <v>67</v>
      </c>
      <c r="N9" s="616" t="s">
        <v>173</v>
      </c>
      <c r="O9" s="616" t="s">
        <v>3426</v>
      </c>
      <c r="P9" s="616" t="s">
        <v>4314</v>
      </c>
      <c r="Q9" s="700" t="s">
        <v>4313</v>
      </c>
    </row>
    <row r="10" spans="1:17" ht="23.25" customHeight="1">
      <c r="A10" s="537">
        <v>23</v>
      </c>
      <c r="B10" s="493" t="s">
        <v>4876</v>
      </c>
      <c r="C10" s="493" t="str">
        <f>VLOOKUP(LEFT(B10,3),'ships name'!A:C,2,FALSE)</f>
        <v>APL TEMASEK</v>
      </c>
      <c r="D10" s="493" t="str">
        <f>VLOOKUP(LEFT(B10,3),'ships name'!A:C,3,FALSE)</f>
        <v xml:space="preserve"> </v>
      </c>
      <c r="E10" s="808" t="str">
        <f>F10</f>
        <v>0FL3RW</v>
      </c>
      <c r="F10" s="501" t="str">
        <f>LEFT(G10,6)</f>
        <v>0FL3RW</v>
      </c>
      <c r="G10" s="501" t="s">
        <v>4881</v>
      </c>
      <c r="H10" s="501">
        <f>I10-2</f>
        <v>43621</v>
      </c>
      <c r="I10" s="501">
        <f>J10</f>
        <v>43623</v>
      </c>
      <c r="J10" s="501">
        <v>43623</v>
      </c>
      <c r="K10" s="501">
        <f>J10+7</f>
        <v>43630</v>
      </c>
      <c r="L10" s="501">
        <f>J10+26</f>
        <v>43649</v>
      </c>
      <c r="M10" s="501">
        <f>J10+30</f>
        <v>43653</v>
      </c>
      <c r="N10" s="501">
        <f>M10+1</f>
        <v>43654</v>
      </c>
      <c r="O10" s="501">
        <f>N10+3</f>
        <v>43657</v>
      </c>
      <c r="P10" s="501">
        <f>O10+3</f>
        <v>43660</v>
      </c>
      <c r="Q10" s="501">
        <f>J10+41</f>
        <v>43664</v>
      </c>
    </row>
    <row r="11" spans="1:17" ht="23.25" customHeight="1">
      <c r="A11" s="788" t="str">
        <f>TEXT(A10+1,"00")</f>
        <v>24</v>
      </c>
      <c r="B11" s="499" t="s">
        <v>4877</v>
      </c>
      <c r="C11" s="499" t="str">
        <f>VLOOKUP(LEFT(B11,3),'ships name'!A:C,2,FALSE)</f>
        <v>CMA CGM KERGUELEN</v>
      </c>
      <c r="D11" s="499" t="str">
        <f>VLOOKUP(LEFT(B11,3),'ships name'!A:C,3,FALSE)</f>
        <v>达飞凯尔盖朗</v>
      </c>
      <c r="E11" s="808" t="str">
        <f t="shared" ref="E11:E14" si="0">F11</f>
        <v>0FL3TW</v>
      </c>
      <c r="F11" s="808" t="str">
        <f t="shared" ref="F11:F14" si="1">LEFT(G11,6)</f>
        <v>0FL3TW</v>
      </c>
      <c r="G11" s="487" t="s">
        <v>4882</v>
      </c>
      <c r="H11" s="487">
        <f>H10+7</f>
        <v>43628</v>
      </c>
      <c r="I11" s="487">
        <f>I10+7</f>
        <v>43630</v>
      </c>
      <c r="J11" s="487">
        <f>I11</f>
        <v>43630</v>
      </c>
      <c r="K11" s="487">
        <f>J11+7</f>
        <v>43637</v>
      </c>
      <c r="L11" s="802">
        <f t="shared" ref="L11:L14" si="2">J11+26</f>
        <v>43656</v>
      </c>
      <c r="M11" s="802">
        <f t="shared" ref="M11:M14" si="3">J11+30</f>
        <v>43660</v>
      </c>
      <c r="N11" s="802">
        <f t="shared" ref="N11:N14" si="4">M11+1</f>
        <v>43661</v>
      </c>
      <c r="O11" s="802">
        <f t="shared" ref="O11:O14" si="5">N11+3</f>
        <v>43664</v>
      </c>
      <c r="P11" s="487">
        <f>O11+3</f>
        <v>43667</v>
      </c>
      <c r="Q11" s="802">
        <f t="shared" ref="Q11:Q14" si="6">J11+41</f>
        <v>43671</v>
      </c>
    </row>
    <row r="12" spans="1:17" ht="23.25" customHeight="1">
      <c r="A12" s="788" t="str">
        <f>TEXT(A11+1,"00")</f>
        <v>25</v>
      </c>
      <c r="B12" s="499" t="s">
        <v>4878</v>
      </c>
      <c r="C12" s="499" t="str">
        <f>VLOOKUP(LEFT(B12,3),'ships name'!A:C,2,FALSE)</f>
        <v>CMA CGM JULES VERNE</v>
      </c>
      <c r="D12" s="499" t="str">
        <f>VLOOKUP(LEFT(B12,3),'ships name'!A:C,3,FALSE)</f>
        <v>达飞凡尔纳</v>
      </c>
      <c r="E12" s="808" t="str">
        <f t="shared" si="0"/>
        <v>0FL3VW</v>
      </c>
      <c r="F12" s="808" t="str">
        <f t="shared" si="1"/>
        <v>0FL3VW</v>
      </c>
      <c r="G12" s="487" t="s">
        <v>4883</v>
      </c>
      <c r="H12" s="487">
        <f>H11+7</f>
        <v>43635</v>
      </c>
      <c r="I12" s="487">
        <f>H12+2</f>
        <v>43637</v>
      </c>
      <c r="J12" s="487">
        <f>I12</f>
        <v>43637</v>
      </c>
      <c r="K12" s="487">
        <f>J12+7</f>
        <v>43644</v>
      </c>
      <c r="L12" s="802">
        <f t="shared" si="2"/>
        <v>43663</v>
      </c>
      <c r="M12" s="802">
        <f t="shared" si="3"/>
        <v>43667</v>
      </c>
      <c r="N12" s="802">
        <f t="shared" si="4"/>
        <v>43668</v>
      </c>
      <c r="O12" s="802">
        <f t="shared" si="5"/>
        <v>43671</v>
      </c>
      <c r="P12" s="487">
        <f>O12+3</f>
        <v>43674</v>
      </c>
      <c r="Q12" s="802">
        <f t="shared" si="6"/>
        <v>43678</v>
      </c>
    </row>
    <row r="13" spans="1:17" ht="23.25" customHeight="1">
      <c r="A13" s="788" t="str">
        <f>TEXT(A12+1,"00")</f>
        <v>26</v>
      </c>
      <c r="B13" s="499" t="s">
        <v>4879</v>
      </c>
      <c r="C13" s="499" t="str">
        <f>VLOOKUP(LEFT(B13,3),'ships name'!A:C,2,FALSE)</f>
        <v>CMA CGM ZHENG HE</v>
      </c>
      <c r="D13" s="499" t="str">
        <f>VLOOKUP(LEFT(B13,3),'ships name'!A:C,3,FALSE)</f>
        <v>达飞郑和</v>
      </c>
      <c r="E13" s="808" t="str">
        <f t="shared" si="0"/>
        <v>0FL3XW</v>
      </c>
      <c r="F13" s="808" t="str">
        <f t="shared" si="1"/>
        <v>0FL3XW</v>
      </c>
      <c r="G13" s="487" t="s">
        <v>4884</v>
      </c>
      <c r="H13" s="487">
        <f>H12+7</f>
        <v>43642</v>
      </c>
      <c r="I13" s="487">
        <f>H13+2</f>
        <v>43644</v>
      </c>
      <c r="J13" s="487">
        <f>I13</f>
        <v>43644</v>
      </c>
      <c r="K13" s="487">
        <f>J13+7</f>
        <v>43651</v>
      </c>
      <c r="L13" s="802">
        <f t="shared" si="2"/>
        <v>43670</v>
      </c>
      <c r="M13" s="802">
        <f t="shared" si="3"/>
        <v>43674</v>
      </c>
      <c r="N13" s="802">
        <f t="shared" si="4"/>
        <v>43675</v>
      </c>
      <c r="O13" s="802">
        <f t="shared" si="5"/>
        <v>43678</v>
      </c>
      <c r="P13" s="487">
        <f>O13+3</f>
        <v>43681</v>
      </c>
      <c r="Q13" s="802">
        <f t="shared" si="6"/>
        <v>43685</v>
      </c>
    </row>
    <row r="14" spans="1:17" ht="23.25" customHeight="1">
      <c r="A14" s="788" t="str">
        <f>TEXT(A13+1,"00")</f>
        <v>27</v>
      </c>
      <c r="B14" s="499" t="s">
        <v>4880</v>
      </c>
      <c r="C14" s="499" t="str">
        <f>VLOOKUP(LEFT(B14,3),'ships name'!A:C,2,FALSE)</f>
        <v>CMA CGM ANTOINE DE SAINT EXUPEY</v>
      </c>
      <c r="D14" s="499" t="str">
        <f>VLOOKUP(LEFT(B14,3),'ships name'!A:C,3,FALSE)</f>
        <v xml:space="preserve"> </v>
      </c>
      <c r="E14" s="808" t="str">
        <f t="shared" si="0"/>
        <v>0FL3ZW</v>
      </c>
      <c r="F14" s="808" t="str">
        <f t="shared" si="1"/>
        <v>0FL3ZW</v>
      </c>
      <c r="G14" s="487" t="s">
        <v>4885</v>
      </c>
      <c r="H14" s="487">
        <f>H13+7</f>
        <v>43649</v>
      </c>
      <c r="I14" s="487">
        <f>H14+2</f>
        <v>43651</v>
      </c>
      <c r="J14" s="487">
        <f>I14</f>
        <v>43651</v>
      </c>
      <c r="K14" s="487">
        <f>J14+7</f>
        <v>43658</v>
      </c>
      <c r="L14" s="802">
        <f t="shared" si="2"/>
        <v>43677</v>
      </c>
      <c r="M14" s="802">
        <f t="shared" si="3"/>
        <v>43681</v>
      </c>
      <c r="N14" s="802">
        <f t="shared" si="4"/>
        <v>43682</v>
      </c>
      <c r="O14" s="802">
        <f t="shared" si="5"/>
        <v>43685</v>
      </c>
      <c r="P14" s="487">
        <f>O14+3</f>
        <v>43688</v>
      </c>
      <c r="Q14" s="802">
        <f t="shared" si="6"/>
        <v>43692</v>
      </c>
    </row>
    <row r="15" spans="1:17" ht="28.15" customHeight="1" thickBot="1"/>
    <row r="16" spans="1:17" s="421" customFormat="1" ht="25.9" customHeight="1" thickBot="1">
      <c r="A16" s="1178" t="s">
        <v>346</v>
      </c>
      <c r="B16" s="1179"/>
      <c r="C16" s="1179"/>
      <c r="D16" s="507"/>
      <c r="E16" s="1527" t="s">
        <v>4056</v>
      </c>
      <c r="F16" s="1527"/>
      <c r="G16" s="1527"/>
      <c r="H16" s="1527" t="s">
        <v>152</v>
      </c>
      <c r="I16" s="1527"/>
      <c r="J16" s="1528"/>
      <c r="K16" s="1596" t="s">
        <v>2</v>
      </c>
      <c r="L16" s="1594"/>
      <c r="M16" s="1594"/>
      <c r="N16" s="1594"/>
      <c r="O16" s="1595"/>
    </row>
    <row r="17" spans="1:16" ht="19.899999999999999" customHeight="1">
      <c r="A17" s="1438" t="s">
        <v>3</v>
      </c>
      <c r="B17" s="1440" t="s">
        <v>4</v>
      </c>
      <c r="C17" s="1440" t="s">
        <v>5</v>
      </c>
      <c r="D17" s="1134" t="s">
        <v>4291</v>
      </c>
      <c r="E17" s="1137" t="s">
        <v>6</v>
      </c>
      <c r="F17" s="1138"/>
      <c r="G17" s="1139"/>
      <c r="H17" s="439" t="s">
        <v>7</v>
      </c>
      <c r="I17" s="439" t="s">
        <v>8</v>
      </c>
      <c r="J17" s="619" t="s">
        <v>9</v>
      </c>
      <c r="K17" s="557" t="s">
        <v>103</v>
      </c>
      <c r="L17" s="514" t="s">
        <v>3203</v>
      </c>
      <c r="M17" s="514" t="s">
        <v>328</v>
      </c>
      <c r="N17" s="514" t="s">
        <v>327</v>
      </c>
      <c r="O17" s="783" t="s">
        <v>3268</v>
      </c>
    </row>
    <row r="18" spans="1:16" ht="19.899999999999999" customHeight="1">
      <c r="A18" s="1438"/>
      <c r="B18" s="1440"/>
      <c r="C18" s="1440"/>
      <c r="D18" s="1116"/>
      <c r="E18" s="1173" t="s">
        <v>13</v>
      </c>
      <c r="F18" s="1444" t="s">
        <v>14</v>
      </c>
      <c r="G18" s="1445"/>
      <c r="H18" s="439" t="s">
        <v>15</v>
      </c>
      <c r="I18" s="439" t="s">
        <v>16</v>
      </c>
      <c r="J18" s="619" t="s">
        <v>17</v>
      </c>
      <c r="K18" s="281" t="s">
        <v>89</v>
      </c>
      <c r="L18" s="439" t="s">
        <v>3205</v>
      </c>
      <c r="M18" s="439" t="s">
        <v>1738</v>
      </c>
      <c r="N18" s="439" t="s">
        <v>378</v>
      </c>
      <c r="O18" s="619" t="s">
        <v>390</v>
      </c>
      <c r="P18" s="273" t="s">
        <v>29</v>
      </c>
    </row>
    <row r="19" spans="1:16" ht="19.899999999999999" customHeight="1" thickBot="1">
      <c r="A19" s="1439"/>
      <c r="B19" s="1441"/>
      <c r="C19" s="1441"/>
      <c r="D19" s="1117"/>
      <c r="E19" s="1174"/>
      <c r="F19" s="605" t="s">
        <v>4292</v>
      </c>
      <c r="G19" s="536" t="s">
        <v>4293</v>
      </c>
      <c r="H19" s="616" t="s">
        <v>219</v>
      </c>
      <c r="I19" s="616" t="s">
        <v>47</v>
      </c>
      <c r="J19" s="700" t="s">
        <v>126</v>
      </c>
      <c r="K19" s="704" t="s">
        <v>159</v>
      </c>
      <c r="L19" s="616" t="s">
        <v>36</v>
      </c>
      <c r="M19" s="616" t="s">
        <v>202</v>
      </c>
      <c r="N19" s="616" t="s">
        <v>360</v>
      </c>
      <c r="O19" s="700" t="s">
        <v>311</v>
      </c>
    </row>
    <row r="20" spans="1:16" ht="19.899999999999999" customHeight="1">
      <c r="A20" s="537">
        <v>23</v>
      </c>
      <c r="B20" s="493" t="s">
        <v>4547</v>
      </c>
      <c r="C20" s="493" t="str">
        <f>VLOOKUP(LEFT(B20,3),'ships name'!A:C,2,FALSE)</f>
        <v>COSCO SHIPPING LIBRA</v>
      </c>
      <c r="D20" s="493" t="str">
        <f>VLOOKUP(C20,'ships name'!B:C,2,FALSE)</f>
        <v>中远海运天秤座</v>
      </c>
      <c r="E20" s="493" t="str">
        <f>TEXT(LEFT(F20,3)-1,"000")&amp;"E"</f>
        <v>004E</v>
      </c>
      <c r="F20" s="561" t="str">
        <f>RIGHT(B20,3)&amp;"W"</f>
        <v>005W</v>
      </c>
      <c r="G20" s="501" t="s">
        <v>4548</v>
      </c>
      <c r="H20" s="501">
        <f>J20-2</f>
        <v>43618</v>
      </c>
      <c r="I20" s="501">
        <f>J20-1</f>
        <v>43619</v>
      </c>
      <c r="J20" s="501">
        <v>43620</v>
      </c>
      <c r="K20" s="501">
        <f>J20+5</f>
        <v>43625</v>
      </c>
      <c r="L20" s="501">
        <f>J20+20</f>
        <v>43640</v>
      </c>
      <c r="M20" s="501">
        <f>J20+28</f>
        <v>43648</v>
      </c>
      <c r="N20" s="501">
        <f>J20+30</f>
        <v>43650</v>
      </c>
      <c r="O20" s="501">
        <f>J20+34</f>
        <v>43654</v>
      </c>
    </row>
    <row r="21" spans="1:16" ht="19.899999999999999" customHeight="1">
      <c r="A21" s="774">
        <f>A20+1</f>
        <v>24</v>
      </c>
      <c r="B21" s="499" t="s">
        <v>4886</v>
      </c>
      <c r="C21" s="499" t="str">
        <f>VLOOKUP(LEFT(B21,3),'ships name'!A:C,2,FALSE)</f>
        <v>COSCO SHIPPING SAGITTARIUS</v>
      </c>
      <c r="D21" s="966" t="str">
        <f>VLOOKUP(C21,'ships name'!B:C,2,FALSE)</f>
        <v>中远海运人马座</v>
      </c>
      <c r="E21" s="499" t="str">
        <f>TEXT(LEFT(F21,3)-1,"000")&amp;"E"</f>
        <v>003E</v>
      </c>
      <c r="F21" s="780" t="str">
        <f t="shared" ref="F21:F24" si="7">RIGHT(B21,3)&amp;"W"</f>
        <v>004W</v>
      </c>
      <c r="G21" s="487" t="s">
        <v>4890</v>
      </c>
      <c r="H21" s="487">
        <f t="shared" ref="H21:H22" si="8">J21-2</f>
        <v>43625</v>
      </c>
      <c r="I21" s="487">
        <f t="shared" ref="I21" si="9">J21-1</f>
        <v>43626</v>
      </c>
      <c r="J21" s="487">
        <f t="shared" ref="J21:O24" si="10">J20+7</f>
        <v>43627</v>
      </c>
      <c r="K21" s="487">
        <f t="shared" si="10"/>
        <v>43632</v>
      </c>
      <c r="L21" s="487">
        <f t="shared" si="10"/>
        <v>43647</v>
      </c>
      <c r="M21" s="487">
        <f t="shared" si="10"/>
        <v>43655</v>
      </c>
      <c r="N21" s="487">
        <f t="shared" si="10"/>
        <v>43657</v>
      </c>
      <c r="O21" s="487">
        <f t="shared" si="10"/>
        <v>43661</v>
      </c>
    </row>
    <row r="22" spans="1:16" ht="19.899999999999999" customHeight="1">
      <c r="A22" s="774">
        <f>A21+1</f>
        <v>25</v>
      </c>
      <c r="B22" s="499" t="s">
        <v>4887</v>
      </c>
      <c r="C22" s="499" t="str">
        <f>VLOOKUP(LEFT(B22,3),'ships name'!A:C,2,FALSE)</f>
        <v>COSCO SHIPPING NEBULA</v>
      </c>
      <c r="D22" s="966" t="str">
        <f>VLOOKUP(C22,'ships name'!B:C,2,FALSE)</f>
        <v>中远海运星云</v>
      </c>
      <c r="E22" s="499" t="str">
        <f>TEXT(LEFT(F22,3)-1,"000")&amp;"E"</f>
        <v>003E</v>
      </c>
      <c r="F22" s="780" t="str">
        <f t="shared" si="7"/>
        <v>004W</v>
      </c>
      <c r="G22" s="487" t="s">
        <v>4891</v>
      </c>
      <c r="H22" s="487">
        <f t="shared" si="8"/>
        <v>43632</v>
      </c>
      <c r="I22" s="487">
        <f t="shared" ref="I22" si="11">J22-1</f>
        <v>43633</v>
      </c>
      <c r="J22" s="487">
        <f t="shared" si="10"/>
        <v>43634</v>
      </c>
      <c r="K22" s="487">
        <f t="shared" si="10"/>
        <v>43639</v>
      </c>
      <c r="L22" s="487">
        <f t="shared" si="10"/>
        <v>43654</v>
      </c>
      <c r="M22" s="487">
        <f t="shared" si="10"/>
        <v>43662</v>
      </c>
      <c r="N22" s="487">
        <f t="shared" si="10"/>
        <v>43664</v>
      </c>
      <c r="O22" s="487">
        <f t="shared" si="10"/>
        <v>43668</v>
      </c>
    </row>
    <row r="23" spans="1:16" ht="19.899999999999999" customHeight="1">
      <c r="A23" s="774">
        <f>A22+1</f>
        <v>26</v>
      </c>
      <c r="B23" s="499" t="s">
        <v>4888</v>
      </c>
      <c r="C23" s="499" t="str">
        <f>VLOOKUP(LEFT(B23,3),'ships name'!A:C,2,FALSE)</f>
        <v>COSCO SHIPPING VIRGO</v>
      </c>
      <c r="D23" s="966" t="str">
        <f>VLOOKUP(C23,'ships name'!B:C,2,FALSE)</f>
        <v>中远海运室女座</v>
      </c>
      <c r="E23" s="499" t="str">
        <f>TEXT(LEFT(F23,3)-1,"000")&amp;"E"</f>
        <v>005E</v>
      </c>
      <c r="F23" s="780" t="str">
        <f t="shared" si="7"/>
        <v>006W</v>
      </c>
      <c r="G23" s="487" t="s">
        <v>4892</v>
      </c>
      <c r="H23" s="487">
        <f t="shared" ref="H23" si="12">J23-2</f>
        <v>43639</v>
      </c>
      <c r="I23" s="487">
        <f t="shared" ref="I23" si="13">J23-1</f>
        <v>43640</v>
      </c>
      <c r="J23" s="487">
        <f t="shared" si="10"/>
        <v>43641</v>
      </c>
      <c r="K23" s="487">
        <f t="shared" si="10"/>
        <v>43646</v>
      </c>
      <c r="L23" s="487">
        <f t="shared" si="10"/>
        <v>43661</v>
      </c>
      <c r="M23" s="487">
        <f t="shared" si="10"/>
        <v>43669</v>
      </c>
      <c r="N23" s="487">
        <f t="shared" si="10"/>
        <v>43671</v>
      </c>
      <c r="O23" s="487">
        <f t="shared" si="10"/>
        <v>43675</v>
      </c>
    </row>
    <row r="24" spans="1:16" ht="19.899999999999999" customHeight="1">
      <c r="A24" s="774">
        <f>A23+1</f>
        <v>27</v>
      </c>
      <c r="B24" s="499" t="s">
        <v>4889</v>
      </c>
      <c r="C24" s="499" t="str">
        <f>VLOOKUP(LEFT(B24,3),'ships name'!A:C,2,FALSE)</f>
        <v>COSCO SHIPPING SCORPIO</v>
      </c>
      <c r="D24" s="966" t="str">
        <f>VLOOKUP(C24,'ships name'!B:C,2,FALSE)</f>
        <v>中远海运天蝎座</v>
      </c>
      <c r="E24" s="499" t="str">
        <f>TEXT(LEFT(F24,3)-1,"000")&amp;"E"</f>
        <v>004E</v>
      </c>
      <c r="F24" s="780" t="str">
        <f t="shared" si="7"/>
        <v>005W</v>
      </c>
      <c r="G24" s="487" t="s">
        <v>4893</v>
      </c>
      <c r="H24" s="487">
        <f t="shared" ref="H24" si="14">J24-2</f>
        <v>43646</v>
      </c>
      <c r="I24" s="487">
        <f t="shared" ref="I24" si="15">J24-1</f>
        <v>43647</v>
      </c>
      <c r="J24" s="487">
        <f t="shared" si="10"/>
        <v>43648</v>
      </c>
      <c r="K24" s="487">
        <f t="shared" si="10"/>
        <v>43653</v>
      </c>
      <c r="L24" s="487">
        <f t="shared" si="10"/>
        <v>43668</v>
      </c>
      <c r="M24" s="487">
        <f t="shared" si="10"/>
        <v>43676</v>
      </c>
      <c r="N24" s="487">
        <f t="shared" si="10"/>
        <v>43678</v>
      </c>
      <c r="O24" s="487">
        <f t="shared" si="10"/>
        <v>43682</v>
      </c>
    </row>
    <row r="25" spans="1:16" ht="19.899999999999999" customHeight="1" thickBot="1">
      <c r="A25" s="784"/>
      <c r="B25" s="785" t="s">
        <v>29</v>
      </c>
      <c r="C25" s="786"/>
      <c r="D25" s="786"/>
      <c r="E25" s="786"/>
      <c r="F25" s="786"/>
      <c r="G25" s="786"/>
      <c r="H25" s="786"/>
      <c r="I25" s="786"/>
      <c r="J25" s="786"/>
      <c r="K25" s="787"/>
      <c r="L25" s="786"/>
      <c r="M25" s="786"/>
      <c r="N25" s="786"/>
      <c r="O25" s="786"/>
    </row>
    <row r="26" spans="1:16" s="421" customFormat="1" ht="25.9" customHeight="1" thickBot="1">
      <c r="A26" s="1597" t="s">
        <v>358</v>
      </c>
      <c r="B26" s="1598"/>
      <c r="C26" s="1598"/>
      <c r="D26" s="782"/>
      <c r="E26" s="1599" t="s">
        <v>3214</v>
      </c>
      <c r="F26" s="1599"/>
      <c r="G26" s="1599"/>
      <c r="H26" s="1599" t="s">
        <v>3087</v>
      </c>
      <c r="I26" s="1599"/>
      <c r="J26" s="1600"/>
      <c r="K26" s="1593" t="s">
        <v>2</v>
      </c>
      <c r="L26" s="1594"/>
      <c r="M26" s="1594"/>
      <c r="N26" s="1594"/>
      <c r="O26" s="1595"/>
    </row>
    <row r="27" spans="1:16" ht="19.899999999999999" customHeight="1">
      <c r="A27" s="1204" t="s">
        <v>3</v>
      </c>
      <c r="B27" s="1166" t="s">
        <v>4</v>
      </c>
      <c r="C27" s="1166" t="s">
        <v>5</v>
      </c>
      <c r="D27" s="1134" t="s">
        <v>4291</v>
      </c>
      <c r="E27" s="1137" t="s">
        <v>6</v>
      </c>
      <c r="F27" s="1138"/>
      <c r="G27" s="1139"/>
      <c r="H27" s="514" t="s">
        <v>7</v>
      </c>
      <c r="I27" s="514" t="s">
        <v>8</v>
      </c>
      <c r="J27" s="295" t="s">
        <v>9</v>
      </c>
      <c r="K27" s="557" t="s">
        <v>103</v>
      </c>
      <c r="L27" s="514" t="s">
        <v>329</v>
      </c>
      <c r="M27" s="514" t="s">
        <v>328</v>
      </c>
      <c r="N27" s="514" t="s">
        <v>327</v>
      </c>
      <c r="O27" s="783" t="s">
        <v>3268</v>
      </c>
    </row>
    <row r="28" spans="1:16" ht="19.899999999999999" customHeight="1">
      <c r="A28" s="1438"/>
      <c r="B28" s="1440"/>
      <c r="C28" s="1440"/>
      <c r="D28" s="1116"/>
      <c r="E28" s="1173" t="s">
        <v>13</v>
      </c>
      <c r="F28" s="1444" t="s">
        <v>14</v>
      </c>
      <c r="G28" s="1445"/>
      <c r="H28" s="439" t="s">
        <v>15</v>
      </c>
      <c r="I28" s="439" t="s">
        <v>16</v>
      </c>
      <c r="J28" s="619" t="s">
        <v>17</v>
      </c>
      <c r="K28" s="281" t="s">
        <v>89</v>
      </c>
      <c r="L28" s="439" t="s">
        <v>3259</v>
      </c>
      <c r="M28" s="439" t="s">
        <v>1738</v>
      </c>
      <c r="N28" s="439" t="s">
        <v>378</v>
      </c>
      <c r="O28" s="619" t="s">
        <v>390</v>
      </c>
      <c r="P28" s="273" t="s">
        <v>29</v>
      </c>
    </row>
    <row r="29" spans="1:16" ht="19.899999999999999" customHeight="1" thickBot="1">
      <c r="A29" s="1439"/>
      <c r="B29" s="1441"/>
      <c r="C29" s="1441"/>
      <c r="D29" s="1117"/>
      <c r="E29" s="1174"/>
      <c r="F29" s="605" t="s">
        <v>4292</v>
      </c>
      <c r="G29" s="536" t="s">
        <v>4293</v>
      </c>
      <c r="H29" s="616" t="s">
        <v>126</v>
      </c>
      <c r="I29" s="616" t="s">
        <v>127</v>
      </c>
      <c r="J29" s="700" t="s">
        <v>23</v>
      </c>
      <c r="K29" s="704" t="s">
        <v>3225</v>
      </c>
      <c r="L29" s="616" t="s">
        <v>67</v>
      </c>
      <c r="M29" s="616" t="s">
        <v>56</v>
      </c>
      <c r="N29" s="616" t="s">
        <v>360</v>
      </c>
      <c r="O29" s="700" t="s">
        <v>174</v>
      </c>
    </row>
    <row r="30" spans="1:16" ht="19.899999999999999" customHeight="1">
      <c r="A30" s="537">
        <v>23</v>
      </c>
      <c r="B30" s="493" t="s">
        <v>4894</v>
      </c>
      <c r="C30" s="493" t="str">
        <f>VLOOKUP(LEFT(B30,3),'ships name'!A:C,2,FALSE)</f>
        <v>CMA CGM MARCO POLO</v>
      </c>
      <c r="D30" s="493" t="str">
        <f>VLOOKUP(LEFT(B30,3),'ships name'!A:C,3,FALSE)</f>
        <v>美总达飞马可波罗</v>
      </c>
      <c r="E30" s="808" t="str">
        <f>F30</f>
        <v>0KN2NW</v>
      </c>
      <c r="F30" s="808" t="str">
        <f>LEFT(G30,6)</f>
        <v>0KN2NW</v>
      </c>
      <c r="G30" s="561" t="s">
        <v>4899</v>
      </c>
      <c r="H30" s="501">
        <f>I30-1</f>
        <v>43620</v>
      </c>
      <c r="I30" s="501">
        <f>J30-1</f>
        <v>43621</v>
      </c>
      <c r="J30" s="501">
        <v>43622</v>
      </c>
      <c r="K30" s="501">
        <f>J30+10</f>
        <v>43632</v>
      </c>
      <c r="L30" s="501">
        <f>J30+30</f>
        <v>43652</v>
      </c>
      <c r="M30" s="501">
        <f t="shared" ref="M30:N34" si="16">L30+2</f>
        <v>43654</v>
      </c>
      <c r="N30" s="501">
        <f t="shared" si="16"/>
        <v>43656</v>
      </c>
      <c r="O30" s="501">
        <f>N30+4</f>
        <v>43660</v>
      </c>
    </row>
    <row r="31" spans="1:16" ht="19.899999999999999" customHeight="1">
      <c r="A31" s="774">
        <f>A30+1</f>
        <v>24</v>
      </c>
      <c r="B31" s="499" t="s">
        <v>4895</v>
      </c>
      <c r="C31" s="930" t="str">
        <f>VLOOKUP(LEFT(B31,3),'ships name'!A:C,2,FALSE)</f>
        <v>CMA CGM LAPEROUSE</v>
      </c>
      <c r="D31" s="499" t="str">
        <f>VLOOKUP(LEFT(B31,3),'ships name'!A:C,3,FALSE)</f>
        <v xml:space="preserve"> </v>
      </c>
      <c r="E31" s="808" t="str">
        <f t="shared" ref="E31:E34" si="17">F31</f>
        <v>0KN2PW</v>
      </c>
      <c r="F31" s="808" t="str">
        <f t="shared" ref="F31:F34" si="18">LEFT(G31,6)</f>
        <v>0KN2PW</v>
      </c>
      <c r="G31" s="780" t="s">
        <v>4900</v>
      </c>
      <c r="H31" s="487">
        <f t="shared" ref="H31:J34" si="19">H30+7</f>
        <v>43627</v>
      </c>
      <c r="I31" s="487">
        <f t="shared" si="19"/>
        <v>43628</v>
      </c>
      <c r="J31" s="487">
        <f t="shared" si="19"/>
        <v>43629</v>
      </c>
      <c r="K31" s="487">
        <f>J31+10</f>
        <v>43639</v>
      </c>
      <c r="L31" s="487">
        <f>J31+30</f>
        <v>43659</v>
      </c>
      <c r="M31" s="487">
        <f t="shared" si="16"/>
        <v>43661</v>
      </c>
      <c r="N31" s="487">
        <f t="shared" si="16"/>
        <v>43663</v>
      </c>
      <c r="O31" s="487">
        <f>N31+4</f>
        <v>43667</v>
      </c>
    </row>
    <row r="32" spans="1:16" ht="19.899999999999999" customHeight="1">
      <c r="A32" s="774">
        <f>A31+1</f>
        <v>25</v>
      </c>
      <c r="B32" s="499" t="s">
        <v>4896</v>
      </c>
      <c r="C32" s="499" t="str">
        <f>VLOOKUP(LEFT(B32,3),'ships name'!A:C,2,FALSE)</f>
        <v>APL VANDA</v>
      </c>
      <c r="D32" s="499" t="str">
        <f>VLOOKUP(LEFT(B32,3),'ships name'!A:C,3,FALSE)</f>
        <v>美总万代兰</v>
      </c>
      <c r="E32" s="808" t="str">
        <f t="shared" si="17"/>
        <v>0KN2RW</v>
      </c>
      <c r="F32" s="808" t="str">
        <f t="shared" si="18"/>
        <v>0KN2RW</v>
      </c>
      <c r="G32" s="780" t="s">
        <v>4901</v>
      </c>
      <c r="H32" s="487">
        <f t="shared" si="19"/>
        <v>43634</v>
      </c>
      <c r="I32" s="487">
        <f t="shared" si="19"/>
        <v>43635</v>
      </c>
      <c r="J32" s="487">
        <f t="shared" si="19"/>
        <v>43636</v>
      </c>
      <c r="K32" s="487">
        <f>J32+10</f>
        <v>43646</v>
      </c>
      <c r="L32" s="487">
        <f>J32+30</f>
        <v>43666</v>
      </c>
      <c r="M32" s="487">
        <f t="shared" si="16"/>
        <v>43668</v>
      </c>
      <c r="N32" s="487">
        <f t="shared" si="16"/>
        <v>43670</v>
      </c>
      <c r="O32" s="487">
        <f>N32+4</f>
        <v>43674</v>
      </c>
    </row>
    <row r="33" spans="1:16" ht="19.899999999999999" customHeight="1">
      <c r="A33" s="774">
        <f>A32+1</f>
        <v>26</v>
      </c>
      <c r="B33" s="930" t="s">
        <v>4897</v>
      </c>
      <c r="C33" s="499" t="str">
        <f>VLOOKUP(LEFT(B33,3),'ships name'!A:C,2,FALSE)</f>
        <v>APL Merlion</v>
      </c>
      <c r="D33" s="499" t="str">
        <f>VLOOKUP(LEFT(B33,3),'ships name'!A:C,3,FALSE)</f>
        <v>美总默林</v>
      </c>
      <c r="E33" s="808" t="str">
        <f t="shared" si="17"/>
        <v>0KN2TW</v>
      </c>
      <c r="F33" s="808" t="str">
        <f t="shared" si="18"/>
        <v>0KN2TW</v>
      </c>
      <c r="G33" s="780" t="s">
        <v>4902</v>
      </c>
      <c r="H33" s="487">
        <f t="shared" si="19"/>
        <v>43641</v>
      </c>
      <c r="I33" s="487">
        <f t="shared" si="19"/>
        <v>43642</v>
      </c>
      <c r="J33" s="487">
        <f t="shared" si="19"/>
        <v>43643</v>
      </c>
      <c r="K33" s="487">
        <f>J33+10</f>
        <v>43653</v>
      </c>
      <c r="L33" s="487">
        <f>J33+30</f>
        <v>43673</v>
      </c>
      <c r="M33" s="487">
        <f t="shared" si="16"/>
        <v>43675</v>
      </c>
      <c r="N33" s="487">
        <f t="shared" si="16"/>
        <v>43677</v>
      </c>
      <c r="O33" s="487">
        <f>N33+4</f>
        <v>43681</v>
      </c>
    </row>
    <row r="34" spans="1:16" ht="19.899999999999999" customHeight="1">
      <c r="A34" s="774">
        <f>A33+1</f>
        <v>27</v>
      </c>
      <c r="B34" s="930" t="s">
        <v>4898</v>
      </c>
      <c r="C34" s="499" t="str">
        <f>VLOOKUP(LEFT(B34,3),'ships name'!A:C,2,FALSE)</f>
        <v>APL SINGAPURA</v>
      </c>
      <c r="D34" s="499" t="str">
        <f>VLOOKUP(LEFT(B34,3),'ships name'!A:C,3,FALSE)</f>
        <v>美总新加坡拉</v>
      </c>
      <c r="E34" s="808" t="str">
        <f t="shared" si="17"/>
        <v>0KN2VW</v>
      </c>
      <c r="F34" s="808" t="str">
        <f t="shared" si="18"/>
        <v>0KN2VW</v>
      </c>
      <c r="G34" s="780" t="s">
        <v>4903</v>
      </c>
      <c r="H34" s="487">
        <f t="shared" si="19"/>
        <v>43648</v>
      </c>
      <c r="I34" s="487">
        <f t="shared" si="19"/>
        <v>43649</v>
      </c>
      <c r="J34" s="487">
        <f t="shared" si="19"/>
        <v>43650</v>
      </c>
      <c r="K34" s="487">
        <f>J34+10</f>
        <v>43660</v>
      </c>
      <c r="L34" s="487">
        <f>J34+30</f>
        <v>43680</v>
      </c>
      <c r="M34" s="487">
        <f t="shared" si="16"/>
        <v>43682</v>
      </c>
      <c r="N34" s="487">
        <f t="shared" si="16"/>
        <v>43684</v>
      </c>
      <c r="O34" s="487">
        <f>N34+4</f>
        <v>43688</v>
      </c>
    </row>
    <row r="35" spans="1:16" ht="19.899999999999999" customHeight="1" thickBot="1">
      <c r="B35" s="417"/>
      <c r="C35" s="422"/>
      <c r="D35" s="422"/>
      <c r="E35" s="422"/>
      <c r="F35" s="422"/>
      <c r="G35" s="422"/>
      <c r="H35" s="422"/>
      <c r="I35" s="422"/>
      <c r="J35" s="422"/>
      <c r="K35" s="423"/>
      <c r="L35" s="422"/>
      <c r="M35" s="422"/>
      <c r="N35" s="422"/>
      <c r="O35" s="422"/>
      <c r="P35" s="422"/>
    </row>
    <row r="36" spans="1:16" s="421" customFormat="1" ht="25.9" customHeight="1" thickBot="1">
      <c r="A36" s="1178" t="s">
        <v>369</v>
      </c>
      <c r="B36" s="1179"/>
      <c r="C36" s="1179"/>
      <c r="D36" s="507"/>
      <c r="E36" s="1527" t="s">
        <v>3260</v>
      </c>
      <c r="F36" s="1527"/>
      <c r="G36" s="1527"/>
      <c r="H36" s="1527" t="s">
        <v>3087</v>
      </c>
      <c r="I36" s="1527"/>
      <c r="J36" s="1601"/>
      <c r="K36" s="1590" t="s">
        <v>2</v>
      </c>
      <c r="L36" s="1591"/>
      <c r="M36" s="1591"/>
      <c r="N36" s="1591"/>
      <c r="O36" s="1591"/>
      <c r="P36" s="1592"/>
    </row>
    <row r="37" spans="1:16" ht="19.899999999999999" customHeight="1">
      <c r="A37" s="1438" t="s">
        <v>3</v>
      </c>
      <c r="B37" s="1440" t="s">
        <v>4</v>
      </c>
      <c r="C37" s="1440" t="s">
        <v>5</v>
      </c>
      <c r="D37" s="1134" t="s">
        <v>4291</v>
      </c>
      <c r="E37" s="1137" t="s">
        <v>6</v>
      </c>
      <c r="F37" s="1138"/>
      <c r="G37" s="1139"/>
      <c r="H37" s="439" t="s">
        <v>7</v>
      </c>
      <c r="I37" s="439" t="s">
        <v>8</v>
      </c>
      <c r="J37" s="125" t="s">
        <v>9</v>
      </c>
      <c r="K37" s="207"/>
      <c r="L37" s="514" t="s">
        <v>3261</v>
      </c>
      <c r="M37" s="1057" t="s">
        <v>370</v>
      </c>
      <c r="N37" s="514" t="s">
        <v>3291</v>
      </c>
      <c r="O37" s="295" t="s">
        <v>3292</v>
      </c>
      <c r="P37" s="295" t="s">
        <v>3254</v>
      </c>
    </row>
    <row r="38" spans="1:16" ht="19.899999999999999" customHeight="1">
      <c r="A38" s="1438"/>
      <c r="B38" s="1440"/>
      <c r="C38" s="1440"/>
      <c r="D38" s="1116"/>
      <c r="E38" s="1173" t="s">
        <v>13</v>
      </c>
      <c r="F38" s="1444" t="s">
        <v>14</v>
      </c>
      <c r="G38" s="1445"/>
      <c r="H38" s="439" t="s">
        <v>15</v>
      </c>
      <c r="I38" s="439" t="s">
        <v>16</v>
      </c>
      <c r="J38" s="125" t="s">
        <v>17</v>
      </c>
      <c r="K38" s="519" t="s">
        <v>277</v>
      </c>
      <c r="L38" s="439" t="s">
        <v>3262</v>
      </c>
      <c r="M38" s="575" t="s">
        <v>1738</v>
      </c>
      <c r="N38" s="439" t="s">
        <v>3263</v>
      </c>
      <c r="O38" s="619" t="s">
        <v>3264</v>
      </c>
      <c r="P38" s="619" t="s">
        <v>3258</v>
      </c>
    </row>
    <row r="39" spans="1:16" ht="19.899999999999999" customHeight="1" thickBot="1">
      <c r="A39" s="1439"/>
      <c r="B39" s="1441"/>
      <c r="C39" s="1441"/>
      <c r="D39" s="1117"/>
      <c r="E39" s="1174"/>
      <c r="F39" s="605" t="s">
        <v>4292</v>
      </c>
      <c r="G39" s="536" t="s">
        <v>4293</v>
      </c>
      <c r="H39" s="616" t="s">
        <v>47</v>
      </c>
      <c r="I39" s="616" t="s">
        <v>126</v>
      </c>
      <c r="J39" s="618" t="s">
        <v>127</v>
      </c>
      <c r="K39" s="518" t="s">
        <v>160</v>
      </c>
      <c r="L39" s="498" t="s">
        <v>50</v>
      </c>
      <c r="M39" s="1075" t="s">
        <v>67</v>
      </c>
      <c r="N39" s="616" t="s">
        <v>3426</v>
      </c>
      <c r="O39" s="700" t="s">
        <v>174</v>
      </c>
      <c r="P39" s="999" t="s">
        <v>173</v>
      </c>
    </row>
    <row r="40" spans="1:16" ht="19.899999999999999" customHeight="1">
      <c r="A40" s="537">
        <v>23</v>
      </c>
      <c r="B40" s="493" t="s">
        <v>4904</v>
      </c>
      <c r="C40" s="493" t="str">
        <f>VLOOKUP(LEFT(B40,3),'ships name'!A:C,2,FALSE)</f>
        <v>OOCL GERMANY</v>
      </c>
      <c r="D40" s="493" t="str">
        <f>VLOOKUP(LEFT(B40,3),'ships name'!A:C,3,FALSE)</f>
        <v>东方德国</v>
      </c>
      <c r="E40" s="493" t="s">
        <v>3828</v>
      </c>
      <c r="F40" s="561" t="str">
        <f>RIGHT(B40,3)&amp;"W"</f>
        <v>009W</v>
      </c>
      <c r="G40" s="493" t="s">
        <v>4907</v>
      </c>
      <c r="H40" s="501">
        <f>J40-2</f>
        <v>43619</v>
      </c>
      <c r="I40" s="501">
        <f>J40-1</f>
        <v>43620</v>
      </c>
      <c r="J40" s="501">
        <v>43621</v>
      </c>
      <c r="K40" s="501">
        <f>J40+8</f>
        <v>43629</v>
      </c>
      <c r="L40" s="1066">
        <f>J40+27</f>
        <v>43648</v>
      </c>
      <c r="M40" s="1053">
        <f>J40+30</f>
        <v>43651</v>
      </c>
      <c r="N40" s="1066">
        <f>J40+33</f>
        <v>43654</v>
      </c>
      <c r="O40" s="1033">
        <f>J40+40</f>
        <v>43661</v>
      </c>
      <c r="P40" s="1056">
        <f>J40+31</f>
        <v>43652</v>
      </c>
    </row>
    <row r="41" spans="1:16" ht="19.5" customHeight="1">
      <c r="A41" s="774">
        <f>A40+1</f>
        <v>24</v>
      </c>
      <c r="B41" s="499" t="s">
        <v>27</v>
      </c>
      <c r="C41" s="1085" t="s">
        <v>4599</v>
      </c>
      <c r="D41" s="499" t="str">
        <f>VLOOKUP(LEFT(B41,3),'ships name'!A:C,3,FALSE)</f>
        <v>TO BE ADVISED</v>
      </c>
      <c r="E41" s="499" t="e">
        <f>TEXT(LEFT(F41,3)-1,"000")&amp;"E"</f>
        <v>#VALUE!</v>
      </c>
      <c r="F41" s="780" t="str">
        <f t="shared" ref="F41:F44" si="20">RIGHT(B41,3)&amp;"W"</f>
        <v>TBAW</v>
      </c>
      <c r="G41" s="499" t="s">
        <v>4908</v>
      </c>
      <c r="H41" s="487">
        <f t="shared" ref="H41:J44" si="21">H40+7</f>
        <v>43626</v>
      </c>
      <c r="I41" s="487">
        <f t="shared" si="21"/>
        <v>43627</v>
      </c>
      <c r="J41" s="487">
        <f t="shared" si="21"/>
        <v>43628</v>
      </c>
      <c r="K41" s="487">
        <f>J41+7</f>
        <v>43635</v>
      </c>
      <c r="L41" s="487">
        <f>J41+27</f>
        <v>43655</v>
      </c>
      <c r="M41" s="1001">
        <f>J41+29</f>
        <v>43657</v>
      </c>
      <c r="N41" s="487">
        <f>J41+33</f>
        <v>43661</v>
      </c>
      <c r="O41" s="1033">
        <f>J41+40</f>
        <v>43668</v>
      </c>
      <c r="P41" s="994">
        <f>J41+31</f>
        <v>43659</v>
      </c>
    </row>
    <row r="42" spans="1:16" ht="19.899999999999999" customHeight="1">
      <c r="A42" s="774">
        <f>A41+1</f>
        <v>25</v>
      </c>
      <c r="B42" s="499" t="s">
        <v>4905</v>
      </c>
      <c r="C42" s="499" t="str">
        <f>VLOOKUP(LEFT(B42,3),'ships name'!A:C,2,FALSE)</f>
        <v>OOCL SCANDINAVIA</v>
      </c>
      <c r="D42" s="499" t="str">
        <f>VLOOKUP(LEFT(B42,3),'ships name'!A:C,3,FALSE)</f>
        <v>东方斯堪的纳维亚</v>
      </c>
      <c r="E42" s="499" t="str">
        <f>TEXT(LEFT(F42,3)-1,"000")&amp;"E"</f>
        <v>007E</v>
      </c>
      <c r="F42" s="780" t="str">
        <f t="shared" si="20"/>
        <v>008W</v>
      </c>
      <c r="G42" s="499" t="s">
        <v>4909</v>
      </c>
      <c r="H42" s="487">
        <f t="shared" si="21"/>
        <v>43633</v>
      </c>
      <c r="I42" s="487">
        <f t="shared" si="21"/>
        <v>43634</v>
      </c>
      <c r="J42" s="487">
        <f t="shared" si="21"/>
        <v>43635</v>
      </c>
      <c r="K42" s="487">
        <f>J42+7</f>
        <v>43642</v>
      </c>
      <c r="L42" s="487">
        <f>J42+27</f>
        <v>43662</v>
      </c>
      <c r="M42" s="1001">
        <f>M40+14</f>
        <v>43665</v>
      </c>
      <c r="N42" s="487">
        <f>J42+33</f>
        <v>43668</v>
      </c>
      <c r="O42" s="1033">
        <f t="shared" ref="O42:O44" si="22">J42+40</f>
        <v>43675</v>
      </c>
      <c r="P42" s="994">
        <f t="shared" ref="P42:P44" si="23">J42+31</f>
        <v>43666</v>
      </c>
    </row>
    <row r="43" spans="1:16" ht="19.899999999999999" customHeight="1">
      <c r="A43" s="774">
        <f>A42+1</f>
        <v>26</v>
      </c>
      <c r="B43" s="499" t="s">
        <v>4906</v>
      </c>
      <c r="C43" s="499" t="str">
        <f>VLOOKUP(LEFT(B43,3),'ships name'!A:C,2,FALSE)</f>
        <v>OOCL JAPAN</v>
      </c>
      <c r="D43" s="499" t="str">
        <f>VLOOKUP(LEFT(B43,3),'ships name'!A:C,3,FALSE)</f>
        <v>东方日本</v>
      </c>
      <c r="E43" s="499" t="str">
        <f>TEXT(LEFT(F43,3)-1,"000")&amp;"E"</f>
        <v>008E</v>
      </c>
      <c r="F43" s="780" t="str">
        <f t="shared" si="20"/>
        <v>009W</v>
      </c>
      <c r="G43" s="499" t="s">
        <v>4910</v>
      </c>
      <c r="H43" s="487">
        <f t="shared" si="21"/>
        <v>43640</v>
      </c>
      <c r="I43" s="487">
        <f t="shared" si="21"/>
        <v>43641</v>
      </c>
      <c r="J43" s="487">
        <f t="shared" si="21"/>
        <v>43642</v>
      </c>
      <c r="K43" s="487">
        <f>J43+7</f>
        <v>43649</v>
      </c>
      <c r="L43" s="487">
        <f>J43+27</f>
        <v>43669</v>
      </c>
      <c r="M43" s="1001">
        <f>J43+29</f>
        <v>43671</v>
      </c>
      <c r="N43" s="487">
        <f>J43+33</f>
        <v>43675</v>
      </c>
      <c r="O43" s="1033">
        <f t="shared" si="22"/>
        <v>43682</v>
      </c>
      <c r="P43" s="994">
        <f t="shared" si="23"/>
        <v>43673</v>
      </c>
    </row>
    <row r="44" spans="1:16" ht="19.899999999999999" customHeight="1">
      <c r="A44" s="774">
        <f>A43+1</f>
        <v>27</v>
      </c>
      <c r="B44" s="499" t="s">
        <v>27</v>
      </c>
      <c r="C44" s="1086" t="s">
        <v>4912</v>
      </c>
      <c r="D44" s="499" t="str">
        <f>VLOOKUP(LEFT(B44,3),'ships name'!A:C,3,FALSE)</f>
        <v>TO BE ADVISED</v>
      </c>
      <c r="E44" s="499" t="e">
        <f>TEXT(LEFT(F44,3)-1,"000")&amp;"E"</f>
        <v>#VALUE!</v>
      </c>
      <c r="F44" s="780" t="str">
        <f t="shared" si="20"/>
        <v>TBAW</v>
      </c>
      <c r="G44" s="499" t="s">
        <v>4911</v>
      </c>
      <c r="H44" s="487">
        <f t="shared" si="21"/>
        <v>43647</v>
      </c>
      <c r="I44" s="487">
        <f t="shared" si="21"/>
        <v>43648</v>
      </c>
      <c r="J44" s="487">
        <f t="shared" si="21"/>
        <v>43649</v>
      </c>
      <c r="K44" s="487">
        <f>J44+7</f>
        <v>43656</v>
      </c>
      <c r="L44" s="487">
        <f>J44+27</f>
        <v>43676</v>
      </c>
      <c r="M44" s="1001">
        <f>J44+29</f>
        <v>43678</v>
      </c>
      <c r="N44" s="487">
        <f>J44+33</f>
        <v>43682</v>
      </c>
      <c r="O44" s="1033">
        <f t="shared" si="22"/>
        <v>43689</v>
      </c>
      <c r="P44" s="994">
        <f t="shared" si="23"/>
        <v>43680</v>
      </c>
    </row>
    <row r="45" spans="1:16" ht="19.899999999999999" customHeight="1">
      <c r="A45" s="418"/>
      <c r="B45" s="120"/>
      <c r="C45" s="120"/>
      <c r="D45" s="120"/>
      <c r="E45" s="120"/>
      <c r="F45" s="120"/>
      <c r="G45" s="120"/>
      <c r="H45" s="419"/>
      <c r="I45" s="419"/>
      <c r="J45" s="419"/>
      <c r="K45" s="419"/>
      <c r="L45" s="419"/>
      <c r="M45" s="419"/>
      <c r="N45" s="419"/>
      <c r="O45" s="419"/>
    </row>
    <row r="46" spans="1:16" ht="19.899999999999999" customHeight="1">
      <c r="A46" s="418"/>
      <c r="B46" s="120"/>
      <c r="C46" s="120"/>
      <c r="D46" s="120"/>
      <c r="E46" s="120"/>
      <c r="F46" s="120"/>
      <c r="G46" s="120"/>
      <c r="H46" s="419"/>
      <c r="I46" s="419"/>
      <c r="J46" s="419"/>
      <c r="K46" s="419"/>
      <c r="L46" s="419"/>
      <c r="M46" s="419"/>
      <c r="N46" s="419"/>
      <c r="O46" s="419"/>
    </row>
    <row r="47" spans="1:16" ht="19.899999999999999" customHeight="1" thickBot="1">
      <c r="A47" s="418"/>
      <c r="B47" s="120"/>
      <c r="C47" s="120"/>
      <c r="D47" s="120"/>
      <c r="E47" s="120"/>
      <c r="F47" s="120"/>
      <c r="G47" s="154"/>
      <c r="H47" s="120"/>
      <c r="I47" s="120"/>
      <c r="J47" s="120"/>
      <c r="K47" s="120"/>
      <c r="L47" s="120"/>
      <c r="M47" s="120"/>
      <c r="N47" s="120"/>
      <c r="O47" s="120"/>
    </row>
    <row r="48" spans="1:16" ht="19.899999999999999" customHeight="1">
      <c r="A48" s="1178" t="s">
        <v>375</v>
      </c>
      <c r="B48" s="1179"/>
      <c r="C48" s="1179"/>
      <c r="D48" s="507"/>
      <c r="E48" s="1527" t="s">
        <v>3265</v>
      </c>
      <c r="F48" s="1527"/>
      <c r="G48" s="1527"/>
      <c r="H48" s="1527" t="s">
        <v>3087</v>
      </c>
      <c r="I48" s="1527"/>
      <c r="J48" s="1528"/>
      <c r="K48" s="1602" t="s">
        <v>2</v>
      </c>
      <c r="L48" s="1603"/>
      <c r="M48" s="1603"/>
      <c r="N48" s="1604"/>
      <c r="O48" s="424"/>
    </row>
    <row r="49" spans="1:16" ht="19.899999999999999" customHeight="1">
      <c r="A49" s="1438" t="s">
        <v>3</v>
      </c>
      <c r="B49" s="1440" t="s">
        <v>4</v>
      </c>
      <c r="C49" s="1440" t="s">
        <v>5</v>
      </c>
      <c r="D49" s="1134" t="s">
        <v>4291</v>
      </c>
      <c r="E49" s="1137" t="s">
        <v>6</v>
      </c>
      <c r="F49" s="1138"/>
      <c r="G49" s="1139"/>
      <c r="H49" s="439" t="s">
        <v>7</v>
      </c>
      <c r="I49" s="439" t="s">
        <v>8</v>
      </c>
      <c r="J49" s="619" t="s">
        <v>9</v>
      </c>
      <c r="K49" s="517" t="s">
        <v>3266</v>
      </c>
      <c r="L49" s="439" t="s">
        <v>328</v>
      </c>
      <c r="M49" s="439" t="s">
        <v>3261</v>
      </c>
      <c r="N49" s="619" t="s">
        <v>327</v>
      </c>
      <c r="O49" s="425"/>
    </row>
    <row r="50" spans="1:16" ht="19.899999999999999" customHeight="1">
      <c r="A50" s="1438"/>
      <c r="B50" s="1440"/>
      <c r="C50" s="1440"/>
      <c r="D50" s="1116"/>
      <c r="E50" s="1173" t="s">
        <v>13</v>
      </c>
      <c r="F50" s="1444" t="s">
        <v>14</v>
      </c>
      <c r="G50" s="1445"/>
      <c r="H50" s="439" t="s">
        <v>15</v>
      </c>
      <c r="I50" s="439" t="s">
        <v>16</v>
      </c>
      <c r="J50" s="619" t="s">
        <v>17</v>
      </c>
      <c r="K50" s="517" t="s">
        <v>116</v>
      </c>
      <c r="L50" s="439" t="s">
        <v>1738</v>
      </c>
      <c r="M50" s="439" t="s">
        <v>3262</v>
      </c>
      <c r="N50" s="619" t="s">
        <v>378</v>
      </c>
      <c r="O50" s="417"/>
    </row>
    <row r="51" spans="1:16" ht="19.899999999999999" customHeight="1" thickBot="1">
      <c r="A51" s="1439"/>
      <c r="B51" s="1441"/>
      <c r="C51" s="1441"/>
      <c r="D51" s="1117"/>
      <c r="E51" s="1174"/>
      <c r="F51" s="605" t="s">
        <v>4292</v>
      </c>
      <c r="G51" s="536" t="s">
        <v>4293</v>
      </c>
      <c r="H51" s="616" t="s">
        <v>29</v>
      </c>
      <c r="I51" s="616" t="s">
        <v>4005</v>
      </c>
      <c r="J51" s="700" t="s">
        <v>3351</v>
      </c>
      <c r="K51" s="521" t="s">
        <v>248</v>
      </c>
      <c r="L51" s="616" t="s">
        <v>176</v>
      </c>
      <c r="M51" s="616" t="s">
        <v>67</v>
      </c>
      <c r="N51" s="700" t="s">
        <v>68</v>
      </c>
      <c r="O51" s="417"/>
    </row>
    <row r="52" spans="1:16" ht="21" customHeight="1">
      <c r="A52" s="537">
        <v>23</v>
      </c>
      <c r="B52" s="493" t="s">
        <v>4913</v>
      </c>
      <c r="C52" s="493" t="str">
        <f>VLOOKUP(LEFT(B52,3),'ships name'!A:C,2,FALSE)</f>
        <v>EVER GIVEN</v>
      </c>
      <c r="D52" s="493" t="str">
        <f>VLOOKUP(LEFT(B52,3),'ships name'!A:C,3,FALSE)</f>
        <v xml:space="preserve"> </v>
      </c>
      <c r="E52" s="493" t="str">
        <f>TEXT(LEFT(F52,3)-1,"000")&amp;"E"</f>
        <v>003E</v>
      </c>
      <c r="F52" s="561" t="str">
        <f>RIGHT(B52,3)&amp;"W"</f>
        <v>004W</v>
      </c>
      <c r="G52" s="493" t="s">
        <v>4918</v>
      </c>
      <c r="H52" s="1001" t="e">
        <f>H51+7</f>
        <v>#VALUE!</v>
      </c>
      <c r="I52" s="501">
        <f>J52-1</f>
        <v>43621</v>
      </c>
      <c r="J52" s="501">
        <v>43622</v>
      </c>
      <c r="K52" s="501">
        <f>J52+12</f>
        <v>43634</v>
      </c>
      <c r="L52" s="1066">
        <f t="shared" ref="L52:L55" si="24">J52+27</f>
        <v>43649</v>
      </c>
      <c r="M52" s="1066">
        <f t="shared" ref="M52:M55" si="25">J52+30</f>
        <v>43652</v>
      </c>
      <c r="N52" s="1066">
        <f t="shared" ref="N52:N55" si="26">J52+33</f>
        <v>43655</v>
      </c>
      <c r="O52" s="560"/>
    </row>
    <row r="53" spans="1:16" ht="21" customHeight="1">
      <c r="A53" s="774">
        <f>A52+1</f>
        <v>24</v>
      </c>
      <c r="B53" s="499" t="s">
        <v>4914</v>
      </c>
      <c r="C53" s="499" t="str">
        <f>VLOOKUP(LEFT(B53,3),'ships name'!A:C,2,FALSE)</f>
        <v>EVER GENTLE</v>
      </c>
      <c r="D53" s="499" t="str">
        <f>VLOOKUP(LEFT(B53,3),'ships name'!A:C,3,FALSE)</f>
        <v xml:space="preserve"> </v>
      </c>
      <c r="E53" s="499" t="str">
        <f>TEXT(LEFT(F53,3)-1,"000")&amp;"E"</f>
        <v>001E</v>
      </c>
      <c r="F53" s="780" t="str">
        <f t="shared" ref="F53:F56" si="27">RIGHT(B53,3)&amp;"W"</f>
        <v>002W</v>
      </c>
      <c r="G53" s="499" t="s">
        <v>4919</v>
      </c>
      <c r="H53" s="1001" t="e">
        <f t="shared" ref="H53" si="28">H52+7</f>
        <v>#VALUE!</v>
      </c>
      <c r="I53" s="487">
        <f t="shared" ref="H53:J56" si="29">I52+7</f>
        <v>43628</v>
      </c>
      <c r="J53" s="487">
        <f t="shared" si="29"/>
        <v>43629</v>
      </c>
      <c r="K53" s="487">
        <f>J53+12</f>
        <v>43641</v>
      </c>
      <c r="L53" s="1066">
        <f t="shared" si="24"/>
        <v>43656</v>
      </c>
      <c r="M53" s="1066">
        <f t="shared" si="25"/>
        <v>43659</v>
      </c>
      <c r="N53" s="1066">
        <f t="shared" si="26"/>
        <v>43662</v>
      </c>
      <c r="O53" s="560"/>
    </row>
    <row r="54" spans="1:16" ht="21" customHeight="1">
      <c r="A54" s="774">
        <f>A53+1</f>
        <v>25</v>
      </c>
      <c r="B54" s="499" t="s">
        <v>4915</v>
      </c>
      <c r="C54" s="499" t="str">
        <f>VLOOKUP(LEFT(B54,3),'ships name'!A:C,2,FALSE)</f>
        <v>EVER GENIUS</v>
      </c>
      <c r="D54" s="499">
        <f>VLOOKUP(LEFT(B54,3),'ships name'!A:C,3,FALSE)</f>
        <v>0</v>
      </c>
      <c r="E54" s="499" t="str">
        <f>TEXT(LEFT(F54,3)-1,"000")&amp;"E"</f>
        <v>007E</v>
      </c>
      <c r="F54" s="780" t="str">
        <f t="shared" si="27"/>
        <v>008W</v>
      </c>
      <c r="G54" s="499" t="s">
        <v>4920</v>
      </c>
      <c r="H54" s="1001" t="e">
        <f t="shared" si="29"/>
        <v>#VALUE!</v>
      </c>
      <c r="I54" s="487">
        <f>J54-2</f>
        <v>43634</v>
      </c>
      <c r="J54" s="1066">
        <f t="shared" si="29"/>
        <v>43636</v>
      </c>
      <c r="K54" s="487">
        <f>K53+7</f>
        <v>43648</v>
      </c>
      <c r="L54" s="1066">
        <f t="shared" si="24"/>
        <v>43663</v>
      </c>
      <c r="M54" s="1066">
        <f t="shared" si="25"/>
        <v>43666</v>
      </c>
      <c r="N54" s="1066">
        <f t="shared" si="26"/>
        <v>43669</v>
      </c>
      <c r="O54" s="560"/>
    </row>
    <row r="55" spans="1:16" ht="21" customHeight="1">
      <c r="A55" s="774">
        <f>A54+1</f>
        <v>26</v>
      </c>
      <c r="B55" s="943" t="s">
        <v>4916</v>
      </c>
      <c r="C55" s="499" t="str">
        <f>VLOOKUP(LEFT(B55,3),'ships name'!A:C,2,FALSE)</f>
        <v>EVER GRADE</v>
      </c>
      <c r="D55" s="499">
        <f>VLOOKUP(LEFT(B55,3),'ships name'!A:C,3,FALSE)</f>
        <v>0</v>
      </c>
      <c r="E55" s="499" t="str">
        <f>TEXT(LEFT(F55,3)-1,"000")&amp;"E"</f>
        <v>002E</v>
      </c>
      <c r="F55" s="780" t="str">
        <f t="shared" si="27"/>
        <v>003W</v>
      </c>
      <c r="G55" s="499" t="s">
        <v>4921</v>
      </c>
      <c r="H55" s="1001" t="e">
        <f t="shared" si="29"/>
        <v>#VALUE!</v>
      </c>
      <c r="I55" s="487">
        <f t="shared" si="29"/>
        <v>43641</v>
      </c>
      <c r="J55" s="487">
        <f t="shared" si="29"/>
        <v>43643</v>
      </c>
      <c r="K55" s="487">
        <f>K54+7</f>
        <v>43655</v>
      </c>
      <c r="L55" s="1066">
        <f t="shared" si="24"/>
        <v>43670</v>
      </c>
      <c r="M55" s="1066">
        <f t="shared" si="25"/>
        <v>43673</v>
      </c>
      <c r="N55" s="1066">
        <f t="shared" si="26"/>
        <v>43676</v>
      </c>
      <c r="O55" s="560"/>
    </row>
    <row r="56" spans="1:16" ht="21" customHeight="1">
      <c r="A56" s="774">
        <f>A55+1</f>
        <v>27</v>
      </c>
      <c r="B56" s="499" t="s">
        <v>4917</v>
      </c>
      <c r="C56" s="499" t="str">
        <f>VLOOKUP(LEFT(B56,3),'ships name'!A:C,2,FALSE)</f>
        <v>TITAN</v>
      </c>
      <c r="D56" s="499" t="str">
        <f>VLOOKUP(LEFT(B56,3),'ships name'!A:C,3,FALSE)</f>
        <v xml:space="preserve"> </v>
      </c>
      <c r="E56" s="499" t="str">
        <f>TEXT(LEFT(F56,3)-1,"000")&amp;"E"</f>
        <v>015E</v>
      </c>
      <c r="F56" s="780" t="str">
        <f t="shared" si="27"/>
        <v>016W</v>
      </c>
      <c r="G56" s="499" t="s">
        <v>4922</v>
      </c>
      <c r="H56" s="1001" t="e">
        <f t="shared" si="29"/>
        <v>#VALUE!</v>
      </c>
      <c r="I56" s="487">
        <f t="shared" si="29"/>
        <v>43648</v>
      </c>
      <c r="J56" s="487">
        <f t="shared" si="29"/>
        <v>43650</v>
      </c>
      <c r="K56" s="487">
        <f>K55+7</f>
        <v>43662</v>
      </c>
      <c r="L56" s="1051">
        <f t="shared" ref="L56" si="30">J56+27</f>
        <v>43677</v>
      </c>
      <c r="M56" s="1051">
        <f t="shared" ref="M56" si="31">J56+30</f>
        <v>43680</v>
      </c>
      <c r="N56" s="1051">
        <f t="shared" ref="N56" si="32">J56+33</f>
        <v>43683</v>
      </c>
      <c r="O56" s="560"/>
    </row>
    <row r="57" spans="1:16" ht="21" customHeight="1" thickBot="1">
      <c r="A57" s="418"/>
      <c r="B57" s="120"/>
      <c r="C57" s="120"/>
      <c r="D57" s="120"/>
      <c r="E57" s="120"/>
      <c r="F57" s="120"/>
      <c r="G57" s="154"/>
      <c r="H57" s="419"/>
      <c r="I57" s="419"/>
      <c r="J57" s="419"/>
      <c r="K57" s="419"/>
      <c r="L57" s="419"/>
      <c r="M57" s="419"/>
      <c r="N57" s="419"/>
      <c r="O57" s="419"/>
      <c r="P57" s="419"/>
    </row>
    <row r="58" spans="1:16" ht="19.899999999999999" customHeight="1" thickBot="1">
      <c r="A58" s="1597" t="s">
        <v>4507</v>
      </c>
      <c r="B58" s="1598"/>
      <c r="C58" s="1598"/>
      <c r="D58" s="782"/>
      <c r="E58" s="1605" t="s">
        <v>4509</v>
      </c>
      <c r="F58" s="1140"/>
      <c r="G58" s="1606"/>
      <c r="H58" s="1599" t="s">
        <v>4508</v>
      </c>
      <c r="I58" s="1599"/>
      <c r="J58" s="1600"/>
      <c r="K58" s="1035" t="s">
        <v>2</v>
      </c>
      <c r="L58" s="1529" t="s">
        <v>2</v>
      </c>
      <c r="M58" s="1529"/>
      <c r="N58" s="1602"/>
    </row>
    <row r="59" spans="1:16" ht="19.899999999999999" customHeight="1">
      <c r="A59" s="1204" t="s">
        <v>3</v>
      </c>
      <c r="B59" s="1166" t="s">
        <v>4</v>
      </c>
      <c r="C59" s="1166" t="s">
        <v>5</v>
      </c>
      <c r="D59" s="1134" t="s">
        <v>4291</v>
      </c>
      <c r="E59" s="1137" t="s">
        <v>6</v>
      </c>
      <c r="F59" s="1138"/>
      <c r="G59" s="1139"/>
      <c r="H59" s="514" t="s">
        <v>7</v>
      </c>
      <c r="I59" s="514" t="s">
        <v>8</v>
      </c>
      <c r="J59" s="295" t="s">
        <v>9</v>
      </c>
      <c r="K59" s="444" t="s">
        <v>3267</v>
      </c>
      <c r="L59" s="493" t="s">
        <v>3268</v>
      </c>
      <c r="M59" s="493" t="s">
        <v>327</v>
      </c>
      <c r="N59" s="514" t="s">
        <v>328</v>
      </c>
    </row>
    <row r="60" spans="1:16" ht="19.899999999999999" customHeight="1">
      <c r="A60" s="1438"/>
      <c r="B60" s="1440"/>
      <c r="C60" s="1440"/>
      <c r="D60" s="1116"/>
      <c r="E60" s="1173" t="s">
        <v>13</v>
      </c>
      <c r="F60" s="1444" t="s">
        <v>14</v>
      </c>
      <c r="G60" s="1445"/>
      <c r="H60" s="439" t="s">
        <v>15</v>
      </c>
      <c r="I60" s="439" t="s">
        <v>16</v>
      </c>
      <c r="J60" s="619" t="s">
        <v>17</v>
      </c>
      <c r="K60" s="517" t="s">
        <v>3269</v>
      </c>
      <c r="L60" s="499" t="s">
        <v>390</v>
      </c>
      <c r="M60" s="499" t="s">
        <v>378</v>
      </c>
      <c r="N60" s="439" t="s">
        <v>333</v>
      </c>
    </row>
    <row r="61" spans="1:16" ht="19.899999999999999" customHeight="1" thickBot="1">
      <c r="A61" s="1439"/>
      <c r="B61" s="1441"/>
      <c r="C61" s="1441"/>
      <c r="D61" s="1117"/>
      <c r="E61" s="1174"/>
      <c r="F61" s="605" t="s">
        <v>4292</v>
      </c>
      <c r="G61" s="536" t="s">
        <v>4293</v>
      </c>
      <c r="H61" s="997" t="s">
        <v>4510</v>
      </c>
      <c r="I61" s="616" t="s">
        <v>93</v>
      </c>
      <c r="J61" s="700" t="s">
        <v>4196</v>
      </c>
      <c r="K61" s="521" t="s">
        <v>248</v>
      </c>
      <c r="L61" s="498" t="s">
        <v>173</v>
      </c>
      <c r="M61" s="498" t="s">
        <v>57</v>
      </c>
      <c r="N61" s="498" t="s">
        <v>71</v>
      </c>
    </row>
    <row r="62" spans="1:16" ht="21" customHeight="1">
      <c r="A62" s="537">
        <v>23</v>
      </c>
      <c r="B62" s="493" t="s">
        <v>4549</v>
      </c>
      <c r="C62" s="493" t="str">
        <f>VLOOKUP(LEFT(B62,3),'ships name'!A:C,2,FALSE)</f>
        <v xml:space="preserve">THALASSA AVRA </v>
      </c>
      <c r="D62" s="493" t="str">
        <f>VLOOKUP(LEFT(B62,3),'ships name'!A:C,3,FALSE)</f>
        <v xml:space="preserve"> </v>
      </c>
      <c r="E62" s="561" t="str">
        <f>TEXT(RIGHT(B62,3)-1,"000")&amp;"E"</f>
        <v>025E</v>
      </c>
      <c r="F62" s="561" t="str">
        <f>RIGHT(B62,3)&amp;"W"</f>
        <v>026W</v>
      </c>
      <c r="G62" s="493" t="s">
        <v>4550</v>
      </c>
      <c r="H62" s="994">
        <f>I62-1</f>
        <v>43617</v>
      </c>
      <c r="I62" s="501">
        <f>J62-2</f>
        <v>43618</v>
      </c>
      <c r="J62" s="501">
        <v>43620</v>
      </c>
      <c r="K62" s="501">
        <f>J62+12</f>
        <v>43632</v>
      </c>
      <c r="L62" s="501">
        <f>J62+31</f>
        <v>43651</v>
      </c>
      <c r="M62" s="501">
        <f>J62+34</f>
        <v>43654</v>
      </c>
      <c r="N62" s="501">
        <f>J62+37</f>
        <v>43657</v>
      </c>
    </row>
    <row r="63" spans="1:16" ht="21" customHeight="1">
      <c r="A63" s="781">
        <f>A62+1</f>
        <v>24</v>
      </c>
      <c r="B63" s="499" t="s">
        <v>4924</v>
      </c>
      <c r="C63" s="499" t="str">
        <f>VLOOKUP(LEFT(B63,3),'ships name'!A:C,2,FALSE)</f>
        <v>TAURUS</v>
      </c>
      <c r="D63" s="499" t="str">
        <f>VLOOKUP(LEFT(B63,3),'ships name'!A:C,3,FALSE)</f>
        <v xml:space="preserve"> </v>
      </c>
      <c r="E63" s="780" t="str">
        <f>TEXT(RIGHT(B63,3)-1,"000")&amp;"E"</f>
        <v>013E</v>
      </c>
      <c r="F63" s="780" t="str">
        <f t="shared" ref="F63:F65" si="33">RIGHT(B63,3)&amp;"W"</f>
        <v>014W</v>
      </c>
      <c r="G63" s="499" t="s">
        <v>4928</v>
      </c>
      <c r="H63" s="994">
        <f t="shared" ref="H63:H66" si="34">I63-1</f>
        <v>43624</v>
      </c>
      <c r="I63" s="994">
        <f t="shared" ref="I63:I66" si="35">J63-2</f>
        <v>43625</v>
      </c>
      <c r="J63" s="487">
        <f>J62+7</f>
        <v>43627</v>
      </c>
      <c r="K63" s="487">
        <f>J63+12</f>
        <v>43639</v>
      </c>
      <c r="L63" s="994">
        <f t="shared" ref="L63:L66" si="36">J63+31</f>
        <v>43658</v>
      </c>
      <c r="M63" s="994">
        <f t="shared" ref="M63:M66" si="37">J63+34</f>
        <v>43661</v>
      </c>
      <c r="N63" s="994">
        <f t="shared" ref="N63:N66" si="38">J63+37</f>
        <v>43664</v>
      </c>
    </row>
    <row r="64" spans="1:16" ht="21" customHeight="1">
      <c r="A64" s="781">
        <f>A63+1</f>
        <v>25</v>
      </c>
      <c r="B64" s="499" t="s">
        <v>4925</v>
      </c>
      <c r="C64" s="499" t="str">
        <f>VLOOKUP(LEFT(B64,3),'ships name'!A:C,2,FALSE)</f>
        <v>THALASSA NIKI</v>
      </c>
      <c r="D64" s="499">
        <f>VLOOKUP(LEFT(B64,3),'ships name'!A:C,3,FALSE)</f>
        <v>0</v>
      </c>
      <c r="E64" s="780" t="str">
        <f>TEXT(RIGHT(B64,3)-1,"000")&amp;"E"</f>
        <v>025E</v>
      </c>
      <c r="F64" s="780" t="str">
        <f t="shared" si="33"/>
        <v>026W</v>
      </c>
      <c r="G64" s="499" t="s">
        <v>4929</v>
      </c>
      <c r="H64" s="994">
        <f t="shared" si="34"/>
        <v>43631</v>
      </c>
      <c r="I64" s="994">
        <f t="shared" si="35"/>
        <v>43632</v>
      </c>
      <c r="J64" s="487">
        <f>J63+7</f>
        <v>43634</v>
      </c>
      <c r="K64" s="487">
        <f>J64+12</f>
        <v>43646</v>
      </c>
      <c r="L64" s="994">
        <f t="shared" si="36"/>
        <v>43665</v>
      </c>
      <c r="M64" s="994">
        <f t="shared" si="37"/>
        <v>43668</v>
      </c>
      <c r="N64" s="994">
        <f t="shared" si="38"/>
        <v>43671</v>
      </c>
    </row>
    <row r="65" spans="1:17" ht="21" customHeight="1">
      <c r="A65" s="781">
        <f>A64+1</f>
        <v>26</v>
      </c>
      <c r="B65" s="563" t="s">
        <v>4926</v>
      </c>
      <c r="C65" s="499" t="str">
        <f>VLOOKUP(LEFT(B65,3),'ships name'!A:C,2,FALSE)</f>
        <v>THALASSA MANA</v>
      </c>
      <c r="D65" s="499" t="str">
        <f>VLOOKUP(LEFT(B65,3),'ships name'!A:C,3,FALSE)</f>
        <v xml:space="preserve"> </v>
      </c>
      <c r="E65" s="780" t="str">
        <f>TEXT(RIGHT(B65,3)-1,"000")&amp;"E"</f>
        <v>026E</v>
      </c>
      <c r="F65" s="780" t="str">
        <f t="shared" si="33"/>
        <v>027W</v>
      </c>
      <c r="G65" s="499" t="s">
        <v>4930</v>
      </c>
      <c r="H65" s="994">
        <f t="shared" si="34"/>
        <v>43638</v>
      </c>
      <c r="I65" s="994">
        <f t="shared" si="35"/>
        <v>43639</v>
      </c>
      <c r="J65" s="487">
        <f>J64+7</f>
        <v>43641</v>
      </c>
      <c r="K65" s="487">
        <f>J65+12</f>
        <v>43653</v>
      </c>
      <c r="L65" s="994">
        <f t="shared" si="36"/>
        <v>43672</v>
      </c>
      <c r="M65" s="994">
        <f t="shared" si="37"/>
        <v>43675</v>
      </c>
      <c r="N65" s="994">
        <f t="shared" si="38"/>
        <v>43678</v>
      </c>
    </row>
    <row r="66" spans="1:17" s="1002" customFormat="1" ht="21" customHeight="1">
      <c r="A66" s="1034">
        <f>A65+1</f>
        <v>27</v>
      </c>
      <c r="B66" s="995" t="s">
        <v>4927</v>
      </c>
      <c r="C66" s="995" t="str">
        <f>VLOOKUP(LEFT(B66,3),'ships name'!A:C,2,FALSE)</f>
        <v>TOLEDO TRIUMPH</v>
      </c>
      <c r="D66" s="995" t="str">
        <f>VLOOKUP(LEFT(B66,3),'ships name'!A:C,3,FALSE)</f>
        <v xml:space="preserve"> </v>
      </c>
      <c r="E66" s="780" t="str">
        <f>TEXT(RIGHT(B66,3)-1,"000")&amp;"E"</f>
        <v>010E</v>
      </c>
      <c r="F66" s="780" t="str">
        <f t="shared" ref="F66" si="39">RIGHT(B66,3)&amp;"W"</f>
        <v>011W</v>
      </c>
      <c r="G66" s="995" t="s">
        <v>4931</v>
      </c>
      <c r="H66" s="994">
        <f t="shared" si="34"/>
        <v>43645</v>
      </c>
      <c r="I66" s="994">
        <f t="shared" si="35"/>
        <v>43646</v>
      </c>
      <c r="J66" s="998">
        <f>J65+7</f>
        <v>43648</v>
      </c>
      <c r="K66" s="998">
        <f>J66+12</f>
        <v>43660</v>
      </c>
      <c r="L66" s="994">
        <f t="shared" si="36"/>
        <v>43679</v>
      </c>
      <c r="M66" s="994">
        <f t="shared" si="37"/>
        <v>43682</v>
      </c>
      <c r="N66" s="994">
        <f t="shared" si="38"/>
        <v>43685</v>
      </c>
    </row>
    <row r="67" spans="1:17" ht="29.25" customHeight="1">
      <c r="A67" s="779"/>
      <c r="B67" s="120"/>
      <c r="C67" s="423"/>
      <c r="D67" s="423"/>
      <c r="E67" s="423"/>
      <c r="F67" s="423"/>
      <c r="G67" s="423"/>
      <c r="H67" s="423"/>
      <c r="I67" s="423"/>
      <c r="J67" s="422"/>
      <c r="K67" s="423"/>
      <c r="L67" s="422"/>
      <c r="M67" s="422"/>
      <c r="N67" s="422"/>
      <c r="O67" s="422"/>
      <c r="P67" s="422"/>
      <c r="Q67" s="422"/>
    </row>
    <row r="68" spans="1:17" s="283" customFormat="1" ht="19.899999999999999" customHeight="1">
      <c r="A68" s="426" t="s">
        <v>4008</v>
      </c>
      <c r="B68" s="287"/>
    </row>
    <row r="69" spans="1:17" s="283" customFormat="1" ht="19.899999999999999" customHeight="1">
      <c r="A69" s="427" t="s">
        <v>4009</v>
      </c>
      <c r="B69" s="287"/>
    </row>
    <row r="70" spans="1:17" ht="13.5" customHeight="1">
      <c r="A70" s="428" t="s">
        <v>85</v>
      </c>
    </row>
  </sheetData>
  <mergeCells count="69">
    <mergeCell ref="E60:E61"/>
    <mergeCell ref="D59:D61"/>
    <mergeCell ref="F60:G60"/>
    <mergeCell ref="A59:A61"/>
    <mergeCell ref="B59:B61"/>
    <mergeCell ref="C59:C61"/>
    <mergeCell ref="E59:G59"/>
    <mergeCell ref="A48:C48"/>
    <mergeCell ref="E48:G48"/>
    <mergeCell ref="H48:J48"/>
    <mergeCell ref="K48:N48"/>
    <mergeCell ref="A58:C58"/>
    <mergeCell ref="E58:G58"/>
    <mergeCell ref="H58:J58"/>
    <mergeCell ref="D49:D51"/>
    <mergeCell ref="F50:G50"/>
    <mergeCell ref="A49:A51"/>
    <mergeCell ref="B49:B51"/>
    <mergeCell ref="C49:C51"/>
    <mergeCell ref="E49:G49"/>
    <mergeCell ref="E50:E51"/>
    <mergeCell ref="L58:N58"/>
    <mergeCell ref="A37:A39"/>
    <mergeCell ref="B37:B39"/>
    <mergeCell ref="C37:C39"/>
    <mergeCell ref="E37:G37"/>
    <mergeCell ref="E38:E39"/>
    <mergeCell ref="D37:D39"/>
    <mergeCell ref="F38:G38"/>
    <mergeCell ref="E28:E29"/>
    <mergeCell ref="D27:D29"/>
    <mergeCell ref="F28:G28"/>
    <mergeCell ref="K36:P36"/>
    <mergeCell ref="A27:A29"/>
    <mergeCell ref="B27:B29"/>
    <mergeCell ref="C27:C29"/>
    <mergeCell ref="E27:G27"/>
    <mergeCell ref="A36:C36"/>
    <mergeCell ref="E36:G36"/>
    <mergeCell ref="H36:J36"/>
    <mergeCell ref="K26:O26"/>
    <mergeCell ref="E18:E19"/>
    <mergeCell ref="A16:C16"/>
    <mergeCell ref="E16:G16"/>
    <mergeCell ref="H16:J16"/>
    <mergeCell ref="K16:O16"/>
    <mergeCell ref="D17:D19"/>
    <mergeCell ref="F18:G18"/>
    <mergeCell ref="A26:C26"/>
    <mergeCell ref="E26:G26"/>
    <mergeCell ref="H26:J26"/>
    <mergeCell ref="A17:A19"/>
    <mergeCell ref="B17:B19"/>
    <mergeCell ref="C17:C19"/>
    <mergeCell ref="E17:G17"/>
    <mergeCell ref="A2:O2"/>
    <mergeCell ref="A3:O3"/>
    <mergeCell ref="A4:O4"/>
    <mergeCell ref="A6:C6"/>
    <mergeCell ref="E6:G6"/>
    <mergeCell ref="H6:J6"/>
    <mergeCell ref="K6:Q6"/>
    <mergeCell ref="A7:A9"/>
    <mergeCell ref="B7:B9"/>
    <mergeCell ref="C7:C9"/>
    <mergeCell ref="E7:G7"/>
    <mergeCell ref="E8:E9"/>
    <mergeCell ref="D7:D9"/>
    <mergeCell ref="F8:G8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AU</vt:lpstr>
      <vt:lpstr>IA</vt:lpstr>
      <vt:lpstr>LT</vt:lpstr>
      <vt:lpstr>TPEC</vt:lpstr>
      <vt:lpstr>TPWC</vt:lpstr>
      <vt:lpstr>MED1</vt:lpstr>
      <vt:lpstr>MED</vt:lpstr>
      <vt:lpstr>EU1</vt:lpstr>
      <vt:lpstr>EU</vt:lpstr>
      <vt:lpstr>Cut offs</vt:lpstr>
      <vt:lpstr>ships name</vt:lpstr>
    </vt:vector>
  </TitlesOfParts>
  <Company>APL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wshen</dc:creator>
  <cp:lastModifiedBy>LI, Jian Lei</cp:lastModifiedBy>
  <cp:revision>1</cp:revision>
  <cp:lastPrinted>2016-04-26T07:27:00Z</cp:lastPrinted>
  <dcterms:created xsi:type="dcterms:W3CDTF">2008-01-09T05:15:00Z</dcterms:created>
  <dcterms:modified xsi:type="dcterms:W3CDTF">2019-05-20T08:08:02Z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